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out Debt without 7a &amp; 8a\"/>
    </mc:Choice>
  </mc:AlternateContent>
  <xr:revisionPtr revIDLastSave="0" documentId="13_ncr:1_{20360392-D950-407B-B9D3-1486B96C4BED}" xr6:coauthVersionLast="32" xr6:coauthVersionMax="32" xr10:uidLastSave="{00000000-0000-0000-0000-000000000000}"/>
  <bookViews>
    <workbookView xWindow="0" yWindow="0" windowWidth="15645" windowHeight="8580" tabRatio="847" firstSheet="10"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Financing'!$A$1:$L$87</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8" l="1"/>
  <c r="F153" i="28" l="1"/>
  <c r="F152" i="28"/>
  <c r="E182" i="28"/>
  <c r="F155" i="28" s="1"/>
  <c r="B182" i="28"/>
  <c r="F154" i="28" s="1"/>
  <c r="E192" i="28"/>
  <c r="F157" i="28" s="1"/>
  <c r="B192" i="28"/>
  <c r="F156" i="28" s="1"/>
  <c r="E202" i="28"/>
  <c r="F159" i="28" s="1"/>
  <c r="B202" i="28"/>
  <c r="F158" i="28" s="1"/>
  <c r="J43" i="28" l="1"/>
  <c r="G43" i="28"/>
  <c r="H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E24" i="28" l="1"/>
  <c r="E25" i="28" s="1"/>
  <c r="E26" i="28" s="1"/>
  <c r="E27" i="28" s="1"/>
  <c r="F24" i="28"/>
  <c r="F25" i="28" s="1"/>
  <c r="F26" i="28" s="1"/>
  <c r="F27"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F32" i="28"/>
  <c r="G36" i="28" l="1"/>
  <c r="H33" i="28"/>
  <c r="G32" i="28"/>
  <c r="H36" i="28" l="1"/>
  <c r="H32" i="28"/>
  <c r="I33" i="28"/>
  <c r="I36" i="28" l="1"/>
  <c r="I32" i="28"/>
  <c r="J33" i="28"/>
  <c r="J36" i="28" l="1"/>
  <c r="J32" i="28"/>
  <c r="C6" i="13" l="1"/>
  <c r="C14" i="13"/>
  <c r="G34" i="28" l="1"/>
  <c r="G35" i="28"/>
  <c r="H34" i="28"/>
  <c r="H35" i="28"/>
  <c r="I34" i="28"/>
  <c r="I35" i="28"/>
  <c r="J34" i="28"/>
  <c r="J35" i="28"/>
  <c r="C35" i="28"/>
  <c r="D35" i="28"/>
  <c r="E35" i="28"/>
  <c r="F35" i="28"/>
  <c r="E153" i="28"/>
  <c r="E157" i="28"/>
  <c r="E154" i="28"/>
  <c r="E158" i="28"/>
  <c r="E155" i="28"/>
  <c r="E159" i="28"/>
  <c r="E156" i="28"/>
  <c r="E152" i="28"/>
  <c r="C34" i="28"/>
  <c r="D34" i="28"/>
  <c r="E34" i="28"/>
  <c r="F34" i="28"/>
  <c r="B149" i="28"/>
  <c r="B51" i="28"/>
  <c r="B48" i="28"/>
  <c r="B159" i="28" l="1"/>
  <c r="B160" i="28"/>
  <c r="B158" i="28"/>
  <c r="B157" i="28"/>
  <c r="B153" i="28"/>
  <c r="B156" i="28"/>
  <c r="B155" i="28"/>
  <c r="B154" i="28"/>
  <c r="C11" i="13" l="1"/>
  <c r="C12" i="13"/>
  <c r="C10" i="13"/>
  <c r="A3" i="13" l="1"/>
  <c r="A2" i="13"/>
</calcChain>
</file>

<file path=xl/sharedStrings.xml><?xml version="1.0" encoding="utf-8"?>
<sst xmlns="http://schemas.openxmlformats.org/spreadsheetml/2006/main" count="1776" uniqueCount="634">
  <si>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</si>
  <si>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</si>
  <si>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</si>
  <si>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</si>
  <si>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</si>
  <si>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</si>
  <si>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</si>
  <si>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</si>
  <si>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</si>
  <si>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</si>
  <si>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</si>
  <si>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</si>
  <si>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</si>
  <si>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</si>
  <si>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</si>
  <si>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</si>
  <si>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</si>
  <si>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</si>
  <si>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</si>
  <si>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</si>
  <si>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</si>
  <si>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</si>
  <si>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</si>
  <si>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</si>
  <si>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</si>
  <si>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</si>
  <si>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</si>
  <si>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</si>
  <si>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</si>
  <si>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</si>
  <si>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</si>
  <si>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</si>
  <si>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</si>
  <si>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</si>
  <si>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</si>
  <si>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</si>
  <si>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</si>
  <si>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</si>
  <si>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</si>
  <si>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</si>
  <si>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</si>
  <si>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</si>
  <si>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</si>
  <si>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</si>
  <si>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</si>
  <si>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</si>
  <si>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</si>
  <si>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</si>
  <si>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</si>
  <si>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</si>
  <si>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</si>
  <si>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</si>
  <si>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</si>
  <si>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</si>
  <si>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</si>
  <si>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</si>
  <si>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</si>
  <si>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</si>
  <si>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</si>
  <si>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</si>
  <si>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</si>
  <si>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</si>
  <si>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</si>
  <si>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</si>
  <si>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</si>
  <si>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</si>
  <si>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</si>
  <si>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</si>
  <si>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</si>
  <si>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</si>
  <si>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</si>
  <si>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</si>
  <si>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</si>
  <si>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</si>
  <si>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</si>
  <si>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</si>
  <si>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</si>
  <si>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</si>
  <si>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</si>
  <si>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</si>
  <si>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</si>
  <si>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</si>
  <si>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</si>
  <si>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</si>
  <si>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</si>
  <si>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</si>
  <si>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</si>
  <si>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</si>
  <si>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</si>
  <si>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</si>
  <si>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</si>
  <si>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</si>
  <si>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</si>
  <si>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</si>
  <si>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</si>
  <si>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</si>
  <si>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</si>
  <si>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</si>
  <si>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</si>
  <si>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</si>
  <si>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</si>
  <si>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</si>
  <si>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</si>
  <si>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</si>
  <si>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</si>
  <si>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</si>
  <si>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</si>
  <si>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</si>
  <si>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</si>
  <si>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</si>
  <si>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</si>
  <si>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</si>
  <si>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</si>
  <si>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</si>
  <si>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</si>
  <si>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</si>
  <si>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</si>
  <si>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</si>
  <si>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</si>
  <si>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</si>
  <si>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</si>
  <si>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</si>
  <si>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</si>
  <si>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</si>
  <si>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</si>
  <si>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</si>
  <si>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</si>
  <si>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</si>
  <si>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</si>
  <si>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</si>
  <si>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</si>
  <si>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</si>
  <si>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</si>
  <si>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</si>
  <si>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</si>
  <si>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</si>
  <si>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</si>
  <si>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</si>
  <si>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</si>
  <si>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</si>
  <si>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</si>
  <si>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</si>
  <si>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</si>
  <si>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</si>
  <si>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</si>
  <si>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</si>
  <si>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</si>
  <si>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</si>
  <si>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</si>
  <si>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</si>
  <si>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</si>
  <si>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</si>
  <si>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</si>
  <si>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</si>
  <si>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</si>
  <si>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</si>
  <si>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</si>
  <si>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</si>
  <si>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</si>
  <si>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</si>
  <si>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</si>
  <si>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</si>
  <si>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</si>
  <si>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</si>
  <si>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</si>
  <si>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</si>
  <si>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</si>
  <si>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</si>
  <si>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</si>
  <si>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</si>
  <si>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</si>
  <si>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</si>
  <si>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</si>
  <si>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</si>
  <si>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</si>
  <si>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</si>
  <si>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</si>
  <si>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</si>
  <si>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</si>
  <si>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</si>
  <si>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</si>
  <si>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</si>
  <si>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</si>
  <si>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</si>
  <si>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</si>
  <si>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</si>
  <si>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</si>
  <si>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</si>
  <si>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</si>
  <si>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</si>
  <si>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</si>
  <si>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</si>
  <si>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</si>
  <si>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</si>
  <si>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</si>
  <si>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</si>
  <si>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</si>
  <si>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</si>
  <si>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</si>
  <si>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</si>
  <si>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</si>
  <si>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</si>
  <si>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</si>
  <si>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</si>
  <si>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</si>
  <si>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</si>
  <si>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</si>
  <si>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</si>
  <si>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</si>
  <si>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</si>
  <si>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</si>
  <si>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</si>
  <si>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</si>
  <si>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</si>
  <si>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</si>
  <si>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</si>
  <si>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</si>
  <si>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</si>
  <si>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</si>
  <si>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</si>
  <si>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</si>
  <si>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</si>
  <si>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</si>
  <si>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</si>
  <si>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</si>
  <si>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</si>
  <si>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</si>
  <si>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</si>
  <si>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</si>
  <si>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</si>
  <si>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</si>
  <si>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</si>
  <si>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</si>
  <si>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</si>
  <si>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</si>
  <si>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</si>
  <si>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</si>
  <si>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</si>
  <si>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</si>
  <si>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</si>
  <si>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</si>
  <si>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</si>
  <si>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</si>
  <si>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</si>
  <si>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</si>
  <si>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</si>
  <si>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</si>
  <si>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</si>
  <si>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</si>
  <si>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</si>
  <si>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</si>
  <si>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</si>
  <si>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</si>
  <si>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</si>
  <si>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</si>
  <si>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</si>
  <si>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</si>
  <si>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</si>
  <si>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</si>
  <si>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</si>
  <si>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</si>
  <si>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</si>
  <si>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</si>
  <si>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</si>
  <si>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</si>
  <si>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</si>
  <si>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</si>
  <si>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</si>
  <si>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</si>
  <si>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</si>
  <si>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</si>
  <si>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</si>
  <si>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</si>
  <si>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</si>
  <si>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</si>
  <si>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</si>
  <si>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</si>
  <si>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</si>
  <si>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</si>
  <si>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</si>
  <si>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</si>
  <si>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</si>
  <si>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</si>
  <si>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</si>
  <si>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</si>
  <si>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</si>
  <si>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</si>
  <si>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</si>
  <si>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</si>
  <si>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</si>
  <si>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</si>
  <si>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</si>
  <si>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</si>
  <si>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</si>
  <si>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</si>
  <si>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</si>
  <si>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</si>
  <si>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</si>
  <si>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</si>
  <si>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</si>
  <si>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</si>
  <si>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</si>
  <si>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</si>
  <si>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</si>
  <si>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</si>
  <si>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</si>
  <si>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</si>
  <si>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</si>
  <si>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</si>
  <si>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</si>
  <si>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</si>
  <si>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</si>
  <si>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</si>
  <si>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</si>
  <si>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</si>
  <si>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</si>
  <si>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</si>
  <si>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</si>
  <si>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</si>
  <si>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</si>
  <si>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</si>
  <si>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</si>
  <si>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</si>
  <si>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</si>
  <si>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</si>
  <si>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</si>
  <si>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</si>
  <si>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</si>
  <si>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</si>
  <si>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</si>
  <si>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</si>
  <si>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</si>
  <si>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</si>
  <si>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</si>
  <si>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</si>
  <si>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</si>
  <si>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</si>
  <si>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</si>
  <si>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</si>
  <si>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</si>
  <si>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</si>
  <si>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</si>
  <si>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</si>
  <si>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</si>
  <si>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</si>
  <si>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</si>
  <si>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</si>
  <si>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</si>
  <si>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</si>
  <si>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</si>
  <si>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</si>
  <si>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</si>
  <si>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</si>
  <si>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</si>
  <si>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</si>
  <si>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</si>
  <si>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</si>
  <si>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</si>
  <si>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</si>
  <si>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</si>
  <si>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</si>
  <si>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</si>
  <si>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</si>
  <si>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</si>
  <si>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</si>
  <si>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</si>
  <si>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</si>
  <si>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</si>
  <si>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</si>
  <si>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</si>
  <si>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</si>
  <si>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</si>
  <si>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</si>
  <si>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</si>
  <si>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</si>
  <si>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</si>
  <si>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</si>
  <si>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</si>
  <si>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</si>
  <si>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</si>
  <si>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</si>
  <si>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</si>
  <si>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</si>
  <si>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</si>
  <si>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</si>
  <si>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</si>
  <si>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</si>
  <si>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</si>
  <si>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</si>
  <si>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</si>
  <si>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</si>
  <si>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</si>
  <si>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</si>
  <si>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</si>
  <si>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</si>
  <si>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</si>
  <si>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</si>
  <si>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</si>
  <si>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</si>
  <si>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</si>
  <si>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</si>
  <si>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</si>
  <si>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</si>
  <si>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</si>
  <si>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</si>
  <si>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</si>
  <si>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</si>
  <si>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</si>
  <si>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</si>
  <si>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</si>
  <si>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</si>
  <si>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</si>
  <si>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</si>
  <si>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</si>
  <si>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</si>
  <si>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</si>
  <si>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</si>
  <si>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</si>
  <si>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</si>
  <si>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</si>
  <si>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</si>
  <si>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</si>
  <si>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</si>
  <si>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</si>
  <si>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</si>
  <si>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</si>
  <si>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</si>
  <si>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</si>
  <si>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</si>
  <si>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</si>
  <si>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</si>
  <si>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</si>
  <si>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</si>
  <si>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</si>
  <si>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</si>
  <si>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</si>
  <si>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</si>
  <si>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</si>
  <si>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</si>
  <si>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</si>
  <si>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</si>
  <si>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</si>
  <si>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</si>
  <si>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</si>
  <si>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</si>
  <si>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</si>
  <si>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</si>
  <si>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</si>
  <si>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</si>
  <si>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</si>
  <si>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</si>
  <si>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</si>
  <si>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</si>
  <si>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</si>
  <si>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</si>
  <si>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</si>
  <si>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</si>
  <si>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</si>
  <si>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</si>
  <si>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</si>
  <si>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</si>
  <si>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</si>
  <si>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</si>
  <si>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</si>
  <si>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</si>
  <si>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</si>
  <si>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</si>
  <si>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</si>
  <si>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</si>
  <si>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</si>
  <si>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</si>
  <si>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</si>
  <si>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</si>
  <si>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</si>
  <si>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</si>
  <si>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</si>
  <si>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</si>
  <si>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</si>
  <si>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</si>
  <si>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</si>
  <si>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</si>
  <si>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</si>
  <si>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</si>
  <si>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</si>
  <si>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</si>
  <si>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</si>
  <si>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</si>
  <si>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</si>
  <si>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</si>
  <si>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</si>
  <si>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</si>
  <si>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</si>
  <si>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</si>
  <si>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</si>
  <si>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</si>
  <si>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</si>
  <si>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</si>
  <si>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</si>
  <si>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</si>
  <si>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</si>
  <si>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</si>
  <si>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</si>
  <si>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</si>
  <si>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</si>
  <si>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</si>
  <si>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</si>
  <si>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</si>
  <si>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</si>
  <si>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</si>
  <si>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</si>
  <si>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</si>
  <si>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</si>
  <si>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</si>
  <si>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</si>
  <si>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</si>
  <si>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</si>
  <si>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</si>
  <si>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</si>
  <si>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</si>
  <si>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</si>
  <si>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</si>
  <si>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</si>
  <si>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</si>
  <si>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</si>
  <si>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</si>
  <si>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</si>
  <si>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</si>
  <si>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</si>
  <si>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</si>
  <si>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</si>
  <si>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</si>
  <si>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</si>
  <si>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</si>
  <si>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</si>
  <si>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 xml:space="preserve">NTS Exit Capacity Cost Adjustment </t>
  </si>
  <si>
    <t xml:space="preserve">Shrinkage Cost Adjustment </t>
  </si>
  <si>
    <t>Excluded Services (Inc. Customer Contributions)</t>
  </si>
  <si>
    <t>Meter Reading and metering</t>
  </si>
  <si>
    <t>Services provided under consents</t>
  </si>
  <si>
    <t>Other transportation Revenue</t>
  </si>
  <si>
    <t>Customer contributions</t>
  </si>
  <si>
    <t>Revenue classified as expenditure</t>
  </si>
  <si>
    <t>IFRS 15 Contribution released</t>
  </si>
  <si>
    <t>Elimination of Inter Group/Business Trading</t>
  </si>
  <si>
    <t>Metering</t>
  </si>
  <si>
    <t>Other three network revenues</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</si>
  <si>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</si>
  <si>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</si>
  <si>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</si>
  <si>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</si>
  <si>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</si>
  <si>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</si>
  <si>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</si>
  <si>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</si>
  <si>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</si>
  <si>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</si>
  <si>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</si>
  <si>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</si>
  <si>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</si>
  <si>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</si>
  <si>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</si>
  <si>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</si>
  <si>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</si>
  <si>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</si>
  <si>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</si>
  <si>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</si>
  <si>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</si>
  <si>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</si>
  <si>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</si>
  <si>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</si>
  <si>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</si>
  <si>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</si>
  <si>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</si>
  <si>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</si>
  <si>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</si>
  <si>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</si>
  <si>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</si>
  <si>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</si>
  <si>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</si>
  <si>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</si>
  <si>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</si>
  <si>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</si>
  <si>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</si>
  <si>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</si>
  <si>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</si>
  <si>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</si>
  <si>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</si>
  <si>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Gas Holders</t>
  </si>
  <si>
    <t>Capex Enduring Value</t>
  </si>
  <si>
    <t>Repex Enduring Value</t>
  </si>
  <si>
    <t>Tax relating to capital contributions (excluded services)</t>
  </si>
  <si>
    <t>Tax relating to other three networks (included in CT600)</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</si>
  <si>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</si>
  <si>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</si>
  <si>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</si>
  <si>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</si>
  <si>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</si>
  <si>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Fine/penalty</t>
  </si>
  <si>
    <t>Payments to residents who faced delayed compensation</t>
  </si>
  <si>
    <t>Non regulated activities</t>
  </si>
  <si>
    <t>Other networks (East of England, West Midlands and North West)</t>
  </si>
  <si>
    <t>Xoserve</t>
  </si>
  <si>
    <t>Regulatory tax losses carried forward from previous price controls</t>
  </si>
  <si>
    <t xml:space="preserve">Other revenue timing adjustments </t>
  </si>
  <si>
    <t>N/A</t>
  </si>
  <si>
    <t>Currency debt amount to reflect ultimate sterling liability</t>
  </si>
  <si>
    <t>Impact of fair value adjustments</t>
  </si>
  <si>
    <t>Accrued Interest</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</si>
  <si>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</si>
  <si>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</si>
  <si>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</si>
  <si>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</si>
  <si>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</si>
  <si>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</si>
  <si>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</si>
  <si>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</si>
  <si>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</si>
  <si>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</si>
  <si>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</si>
  <si>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</si>
  <si>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</si>
  <si>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Financing costs relating to other three networks</t>
  </si>
  <si>
    <t>Exceptional costs of early redemption on long term debt- TBC</t>
  </si>
  <si>
    <t xml:space="preserve">Rounding </t>
  </si>
  <si>
    <t xml:space="preserve">Correction of debt issuance expense add back above </t>
  </si>
  <si>
    <t>Correction of inflation strip calculation</t>
  </si>
  <si>
    <t/>
  </si>
  <si>
    <t>Actuals</t>
  </si>
  <si>
    <t>Forecast</t>
  </si>
  <si>
    <t>Cumulative to 2019</t>
  </si>
  <si>
    <t>Input values provided in £m 09/10 prices</t>
  </si>
  <si>
    <t>OK</t>
  </si>
  <si>
    <t>Pre-RIIO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</si>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</sst>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350" fontId="5" fillId="38" borderId="64" xfId="77" applyNumberFormat="1" applyFont="1" applyFill="1" applyBorder="1" applyProtection="1"/>
    <xf numFmtId="350" fontId="5" fillId="38" borderId="66" xfId="77" applyNumberFormat="1" applyFont="1" applyFill="1" applyBorder="1" applyProtection="1"/>
    <xf numFmtId="350" fontId="6" fillId="38" borderId="76" xfId="77" applyNumberFormat="1" applyFont="1" applyFill="1" applyBorder="1" applyProtection="1"/>
    <xf numFmtId="350" fontId="6" fillId="38" borderId="78" xfId="77"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6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D22" sqref="D22"/>
    </sheetView>
  </sheetViews>
  <sheetFormatPr defaultRowHeight="12.4"/>
  <cols>
    <col min="1" max="1" width="8.35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3"/>
      <c r="H1" s="28"/>
      <c r="I1" s="28"/>
      <c r="J1" s="28"/>
      <c r="K1" s="28"/>
    </row>
    <row r="2" spans="1:11" s="32" customFormat="1" ht="20.65">
      <c r="A2" s="30" t="str">
        <f>'RFPR cover'!C5</f>
        <v>Cadent-London</v>
      </c>
      <c r="B2" s="28"/>
      <c r="C2" s="28"/>
      <c r="D2" s="266"/>
      <c r="E2" s="266"/>
      <c r="F2" s="28"/>
      <c r="G2" s="573"/>
      <c r="H2" s="28"/>
      <c r="I2" s="28"/>
      <c r="J2" s="28"/>
      <c r="K2" s="28"/>
    </row>
    <row r="3" spans="1:11" s="32" customFormat="1" ht="20.65">
      <c r="A3" s="30">
        <f>'RFPR cover'!C7</f>
        <v>2019</v>
      </c>
      <c r="B3" s="28"/>
      <c r="C3" s="28"/>
      <c r="D3" s="266"/>
      <c r="E3" s="266"/>
      <c r="F3" s="28"/>
      <c r="G3" s="573"/>
      <c r="H3" s="28"/>
      <c r="I3" s="28"/>
      <c r="J3" s="28"/>
      <c r="K3" s="28"/>
    </row>
    <row r="4" spans="1:11" ht="13.5">
      <c r="A4" s="31"/>
      <c r="B4" s="31"/>
      <c r="C4" s="31"/>
      <c r="D4" s="31"/>
      <c r="E4" s="31"/>
      <c r="H4" s="10"/>
      <c r="I4" s="10"/>
      <c r="J4" s="10"/>
    </row>
    <row r="5" spans="1:11" ht="13.5" customHeight="1">
      <c r="A5" s="31"/>
      <c r="B5" s="79" t="s">
        <v>60</v>
      </c>
      <c r="C5" s="46" t="s">
        <v>52</v>
      </c>
      <c r="D5" s="358"/>
      <c r="E5" s="19"/>
      <c r="F5" s="11"/>
      <c r="G5" s="574" t="s">
        <v>0</v>
      </c>
      <c r="H5" s="10"/>
      <c r="I5" s="10"/>
      <c r="J5" s="10"/>
    </row>
    <row r="6" spans="1:11" ht="13.5" customHeight="1">
      <c r="A6" s="31"/>
      <c r="B6" s="79" t="s">
        <v>187</v>
      </c>
      <c r="C6" s="84" t="str">
        <f>INDEX(Data!$A$73:$A$100,MATCH($C$5,Data!$B$73:$B$100,0),0)&amp;"1"</f>
        <v>GD1</v>
      </c>
      <c r="D6" s="19"/>
      <c r="E6" s="19"/>
      <c r="F6" s="9"/>
      <c r="G6" s="574" t="s">
        <v>1</v>
      </c>
      <c r="H6" s="10"/>
      <c r="I6" s="10"/>
      <c r="J6" s="10"/>
    </row>
    <row r="7" spans="1:11" ht="25.15">
      <c r="A7" s="31"/>
      <c r="B7" s="80" t="s">
        <v>186</v>
      </c>
      <c r="C7" s="85">
        <v>2019</v>
      </c>
      <c r="D7" s="18"/>
      <c r="E7" s="19"/>
      <c r="F7" s="8"/>
      <c r="G7" s="575" t="s">
        <v>2</v>
      </c>
      <c r="H7" s="10"/>
      <c r="I7" s="10"/>
      <c r="J7" s="10"/>
    </row>
    <row r="8" spans="1:11" ht="13.5">
      <c r="A8" s="31"/>
      <c r="B8" s="79" t="s">
        <v>35</v>
      </c>
      <c r="C8" s="86"/>
      <c r="D8" s="19"/>
      <c r="E8" s="18"/>
      <c r="F8" s="7"/>
      <c r="G8" s="574" t="s">
        <v>3</v>
      </c>
      <c r="H8" s="10"/>
      <c r="I8" s="10"/>
      <c r="J8" s="10"/>
    </row>
    <row r="9" spans="1:11" ht="13.5">
      <c r="A9" s="31"/>
      <c r="B9" s="79" t="s">
        <v>36</v>
      </c>
      <c r="C9" s="87"/>
      <c r="D9" s="18"/>
      <c r="E9" s="18"/>
      <c r="F9" s="6"/>
      <c r="G9" s="574" t="s">
        <v>4</v>
      </c>
      <c r="H9" s="10"/>
      <c r="I9" s="10"/>
      <c r="J9" s="10"/>
    </row>
    <row r="10" spans="1:11" ht="13.5">
      <c r="A10" s="31"/>
      <c r="B10" s="79" t="s">
        <v>68</v>
      </c>
      <c r="C10" s="88">
        <f>SUMIF(Data!$B$72:$B$100,C5,Data!$C$72:$C$100)</f>
        <v>6.7000000000000004E-2</v>
      </c>
      <c r="D10" s="18"/>
      <c r="E10" s="18"/>
      <c r="F10" s="5"/>
      <c r="G10" s="574" t="s">
        <v>5</v>
      </c>
      <c r="H10" s="10"/>
      <c r="I10" s="10"/>
      <c r="J10" s="10"/>
    </row>
    <row r="11" spans="1:11" ht="13.5">
      <c r="A11" s="31"/>
      <c r="B11" s="79" t="s">
        <v>69</v>
      </c>
      <c r="C11" s="89">
        <f>SUMIF(Data!$B$72:$B$100,C5,Data!$D$72:$D$100)</f>
        <v>0.63039999999999996</v>
      </c>
      <c r="D11" s="19"/>
      <c r="E11" s="19"/>
      <c r="F11" s="4"/>
      <c r="G11" s="574" t="s">
        <v>6</v>
      </c>
      <c r="H11" s="10"/>
      <c r="I11" s="10"/>
      <c r="J11" s="10"/>
    </row>
    <row r="12" spans="1:11">
      <c r="A12" s="31"/>
      <c r="B12" s="79" t="s">
        <v>113</v>
      </c>
      <c r="C12" s="88">
        <f>SUMIF(Data!$B$72:$B$100,C5,Data!$E$72:$E$100)</f>
        <v>0.65</v>
      </c>
      <c r="D12" s="18"/>
      <c r="E12" s="18"/>
      <c r="F12" s="18"/>
      <c r="G12" s="576"/>
    </row>
    <row r="13" spans="1:11">
      <c r="A13" s="31"/>
      <c r="B13" s="79" t="s">
        <v>500</v>
      </c>
      <c r="C13" s="84">
        <f>INDEX(Data!$G$73:$G$100,MATCH($C$5,Data!$B$73:$B$100,0),0)</f>
        <v>2014</v>
      </c>
      <c r="D13" s="18"/>
      <c r="E13" s="18"/>
      <c r="F13" s="78" t="s">
        <v>189</v>
      </c>
    </row>
    <row r="14" spans="1:11">
      <c r="A14" s="31"/>
      <c r="B14" s="81" t="s">
        <v>183</v>
      </c>
      <c r="C14" s="84" t="str">
        <f>INDEX(Data!$H$73:$H$100,MATCH($C$5,Data!$B$73:$B$100,0),0)</f>
        <v>£m 09/10</v>
      </c>
      <c r="D14" s="18"/>
      <c r="E14" s="18"/>
      <c r="F14" s="91">
        <v>0.1</v>
      </c>
      <c r="G14" s="576"/>
    </row>
    <row r="15" spans="1:11">
      <c r="A15" s="31"/>
      <c r="B15" s="18"/>
      <c r="C15" s="18"/>
      <c r="D15" s="18"/>
      <c r="E15" s="18"/>
      <c r="F15" s="18"/>
      <c r="G15" s="576"/>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3515625" customWidth="1"/>
    <col min="2" max="2" width="79.6445312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52</v>
      </c>
      <c r="B2" s="30"/>
      <c r="C2" s="142"/>
      <c r="D2" s="30"/>
      <c r="E2" s="30"/>
      <c r="F2" s="30"/>
      <c r="G2" s="30"/>
      <c r="H2" s="30"/>
      <c r="I2" s="27"/>
      <c r="J2" s="27"/>
      <c r="K2" s="27"/>
      <c r="L2" s="127"/>
    </row>
    <row r="3" spans="1:12" s="38" customFormat="1" ht="22.5">
      <c r="A3" s="293">
        <v>2019</v>
      </c>
      <c r="B3" s="940" t="s">
        <v>626</v>
      </c>
      <c r="C3" s="295"/>
      <c r="D3" s="294"/>
      <c r="E3" s="294"/>
      <c r="F3" s="294"/>
      <c r="G3" s="294"/>
      <c r="H3" s="294"/>
      <c r="I3" s="267"/>
      <c r="J3" s="267"/>
      <c r="K3" s="267"/>
      <c r="L3" s="275"/>
    </row>
    <row r="4" spans="1:12" s="2" customFormat="1" ht="12.75" customHeight="1">
      <c r="C4" s="144"/>
    </row>
    <row r="5" spans="1:12" s="2" customFormat="1">
      <c r="B5" s="3"/>
      <c r="C5" s="144"/>
      <c r="D5" s="410" t="s">
        <v>627</v>
      </c>
      <c r="E5" s="411" t="s">
        <v>627</v>
      </c>
      <c r="F5" s="411" t="s">
        <v>627</v>
      </c>
      <c r="G5" s="411" t="s">
        <v>627</v>
      </c>
      <c r="H5" s="411" t="s">
        <v>627</v>
      </c>
      <c r="I5" s="411" t="s">
        <v>627</v>
      </c>
      <c r="J5" s="411" t="s">
        <v>628</v>
      </c>
      <c r="K5" s="412" t="s">
        <v>628</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507</v>
      </c>
      <c r="C9" s="160" t="s">
        <v>126</v>
      </c>
      <c r="D9" s="620">
        <v>0.59598324999999996</v>
      </c>
      <c r="E9" s="621">
        <v>1.59227418</v>
      </c>
      <c r="F9" s="621">
        <v>1.9869391699999999</v>
      </c>
      <c r="G9" s="621">
        <v>1.59</v>
      </c>
      <c r="H9" s="621">
        <v>1.52304076</v>
      </c>
      <c r="I9" s="621">
        <v>1.0073420930000001</v>
      </c>
      <c r="J9" s="621">
        <v>3.0565244500000004</v>
      </c>
      <c r="K9" s="621">
        <v>3.0905445199999999</v>
      </c>
    </row>
    <row r="10" spans="1:12" s="2" customFormat="1">
      <c r="B10" s="235" t="s">
        <v>488</v>
      </c>
      <c r="C10" s="160" t="s">
        <v>126</v>
      </c>
      <c r="D10" s="622"/>
      <c r="E10" s="623"/>
      <c r="F10" s="623"/>
      <c r="G10" s="623"/>
      <c r="H10" s="623"/>
      <c r="I10" s="623">
        <v>0</v>
      </c>
      <c r="J10" s="623">
        <v>0</v>
      </c>
      <c r="K10" s="623">
        <v>0</v>
      </c>
    </row>
    <row r="11" spans="1:12" s="2" customFormat="1">
      <c r="B11" s="235" t="s">
        <v>506</v>
      </c>
      <c r="C11" s="160" t="s">
        <v>126</v>
      </c>
      <c r="D11" s="883">
        <v>6.5002099999999952E-2</v>
      </c>
      <c r="E11" s="884">
        <v>0.1592274199999999</v>
      </c>
      <c r="F11" s="884">
        <v>0.19869391999999997</v>
      </c>
      <c r="G11" s="884">
        <v>0.16125000000000012</v>
      </c>
      <c r="H11" s="884">
        <v>0.15230407999999995</v>
      </c>
      <c r="I11" s="884">
        <v>0.10073420930000002</v>
      </c>
      <c r="J11" s="884">
        <v>0.30565244000000069</v>
      </c>
      <c r="K11" s="884">
        <v>0.30905445000000009</v>
      </c>
    </row>
    <row r="12" spans="1:12" s="12" customFormat="1">
      <c r="B12" s="52" t="s">
        <v>130</v>
      </c>
      <c r="C12" s="160" t="s">
        <v>126</v>
      </c>
      <c r="D12" s="636">
        <v>0.53098115000000001</v>
      </c>
      <c r="E12" s="637">
        <v>1.4330467600000001</v>
      </c>
      <c r="F12" s="637">
        <v>1.7882452499999999</v>
      </c>
      <c r="G12" s="637">
        <v>1.42875</v>
      </c>
      <c r="H12" s="637">
        <v>1.37073668</v>
      </c>
      <c r="I12" s="637">
        <v>0.90660788370000012</v>
      </c>
      <c r="J12" s="637">
        <v>2.7508720099999997</v>
      </c>
      <c r="K12" s="637">
        <v>2.7814900699999998</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15" customHeight="1">
      <c r="B15" s="235" t="s">
        <v>509</v>
      </c>
      <c r="C15" s="160" t="s">
        <v>126</v>
      </c>
      <c r="D15" s="620"/>
      <c r="E15" s="621"/>
      <c r="F15" s="621"/>
      <c r="G15" s="621"/>
      <c r="H15" s="621"/>
      <c r="I15" s="621"/>
      <c r="J15" s="621"/>
      <c r="K15" s="621"/>
    </row>
    <row r="16" spans="1:12" s="2" customFormat="1">
      <c r="B16" s="235" t="s">
        <v>508</v>
      </c>
      <c r="C16" s="160" t="s">
        <v>126</v>
      </c>
      <c r="D16" s="622"/>
      <c r="E16" s="623"/>
      <c r="F16" s="623"/>
      <c r="G16" s="623"/>
      <c r="H16" s="623"/>
      <c r="I16" s="623"/>
      <c r="J16" s="623"/>
      <c r="K16" s="623"/>
    </row>
    <row r="17" spans="2:12" s="12" customFormat="1">
      <c r="B17" s="52" t="s">
        <v>131</v>
      </c>
      <c r="C17" s="160" t="s">
        <v>126</v>
      </c>
      <c r="D17" s="636">
        <v>0</v>
      </c>
      <c r="E17" s="636">
        <v>0</v>
      </c>
      <c r="F17" s="636">
        <v>0</v>
      </c>
      <c r="G17" s="636">
        <v>0</v>
      </c>
      <c r="H17" s="636">
        <v>0</v>
      </c>
      <c r="I17" s="636">
        <v>0</v>
      </c>
      <c r="J17" s="636">
        <v>0</v>
      </c>
      <c r="K17" s="636">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437</v>
      </c>
      <c r="C20" s="160" t="s">
        <v>126</v>
      </c>
      <c r="D20" s="620">
        <v>0</v>
      </c>
      <c r="E20" s="621">
        <v>0.19425738400501635</v>
      </c>
      <c r="F20" s="621">
        <v>0.16939150240663295</v>
      </c>
      <c r="G20" s="621">
        <v>1.2941172134651164</v>
      </c>
      <c r="H20" s="621">
        <v>1.0520570691939999</v>
      </c>
      <c r="I20" s="621">
        <v>0.83229366800785543</v>
      </c>
      <c r="J20" s="621">
        <v>0.42534000160000002</v>
      </c>
      <c r="K20" s="621">
        <v>0.10390000000000001</v>
      </c>
    </row>
    <row r="21" spans="2:12" s="2" customFormat="1">
      <c r="B21" s="235" t="s">
        <v>506</v>
      </c>
      <c r="C21" s="160" t="s">
        <v>126</v>
      </c>
      <c r="D21" s="658">
        <v>0</v>
      </c>
      <c r="E21" s="659">
        <v>0</v>
      </c>
      <c r="F21" s="659">
        <v>4.4278647537875186E-2</v>
      </c>
      <c r="G21" s="659">
        <v>0.12483322440982278</v>
      </c>
      <c r="H21" s="659">
        <v>9.0152914099603743E-2</v>
      </c>
      <c r="I21" s="659">
        <v>0.10781956457645001</v>
      </c>
      <c r="J21" s="659">
        <v>0.10789480954</v>
      </c>
      <c r="K21" s="659">
        <v>1.7741897504000001E-2</v>
      </c>
    </row>
    <row r="22" spans="2:12" s="2" customFormat="1">
      <c r="B22" s="36"/>
      <c r="C22" s="146"/>
      <c r="D22" s="36"/>
      <c r="E22" s="36"/>
      <c r="F22" s="36"/>
      <c r="G22" s="36"/>
      <c r="H22" s="36"/>
      <c r="I22" s="36"/>
      <c r="J22" s="36"/>
      <c r="K22" s="36"/>
    </row>
    <row r="23" spans="2:12" s="2" customFormat="1">
      <c r="B23" s="235" t="s">
        <v>491</v>
      </c>
      <c r="C23" s="160" t="s">
        <v>126</v>
      </c>
      <c r="D23" s="658">
        <v>0</v>
      </c>
      <c r="E23" s="659">
        <v>0</v>
      </c>
      <c r="F23" s="659">
        <v>0</v>
      </c>
      <c r="G23" s="659">
        <v>0</v>
      </c>
      <c r="H23" s="659">
        <v>0</v>
      </c>
      <c r="I23" s="659">
        <v>4.4022878225145064E-2</v>
      </c>
      <c r="J23" s="659">
        <v>0</v>
      </c>
      <c r="K23" s="659">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383</v>
      </c>
      <c r="C27" s="146"/>
      <c r="D27" s="36"/>
      <c r="E27" s="36"/>
      <c r="F27" s="36"/>
      <c r="G27" s="36"/>
      <c r="H27" s="36"/>
      <c r="I27" s="36"/>
      <c r="J27" s="36"/>
      <c r="K27" s="36"/>
    </row>
    <row r="28" spans="2:12" s="2" customFormat="1">
      <c r="B28" s="235" t="s">
        <v>489</v>
      </c>
      <c r="C28" s="163" t="s">
        <v>182</v>
      </c>
      <c r="D28" s="706">
        <v>5.5715015952219171E-2</v>
      </c>
      <c r="E28" s="706">
        <v>0.13385446018046723</v>
      </c>
      <c r="F28" s="706">
        <v>0.20207707569948585</v>
      </c>
      <c r="G28" s="706">
        <v>0.23294031171218096</v>
      </c>
      <c r="H28" s="706">
        <v>0.19029718395204645</v>
      </c>
      <c r="I28" s="706">
        <v>0.12530651362473041</v>
      </c>
      <c r="J28" s="706">
        <v>0.30690089263837589</v>
      </c>
      <c r="K28" s="706">
        <v>0.23597322247556932</v>
      </c>
      <c r="L28" s="36"/>
    </row>
  </sheetData>
  <conditionalFormatting sqref="D6:K6">
    <cfRule type="expression" dxfId="33" priority="24">
      <formula>AND(D$5="Actuals",E$5="Forecast")</formula>
    </cfRule>
  </conditionalFormatting>
  <conditionalFormatting sqref="D5:K5">
    <cfRule type="expression" dxfId="3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2"/>
  <sheetViews>
    <sheetView showGridLines="0" topLeftCell="C1" zoomScale="80" zoomScaleNormal="80" workbookViewId="0">
      <pane ySplit="6" topLeftCell="A35" activePane="bottomLeft" state="frozen"/>
      <selection activeCell="B75" sqref="A1:XFD1048576"/>
      <selection pane="bottomLeft" activeCell="C1" sqref="A1:XFD1048576"/>
    </sheetView>
  </sheetViews>
  <sheetFormatPr defaultRowHeight="12.4"/>
  <cols>
    <col min="1" max="1" width="8.3515625" customWidth="1"/>
    <col min="2" max="2" width="101.76171875" customWidth="1"/>
    <col min="3" max="3" width="14.1171875" customWidth="1"/>
    <col min="4" max="11" width="11.1171875" customWidth="1"/>
    <col min="12" max="13" width="12.878906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52</v>
      </c>
      <c r="B2" s="30"/>
      <c r="C2" s="30"/>
      <c r="D2" s="30"/>
      <c r="E2" s="30"/>
      <c r="F2" s="30"/>
      <c r="G2" s="30"/>
      <c r="H2" s="30"/>
      <c r="I2" s="27"/>
      <c r="J2" s="27"/>
      <c r="K2" s="27"/>
      <c r="L2" s="27"/>
      <c r="M2" s="27"/>
      <c r="N2" s="127"/>
    </row>
    <row r="3" spans="1:14" s="32" customFormat="1" ht="22.5">
      <c r="A3" s="273">
        <v>2019</v>
      </c>
      <c r="B3" s="940" t="s">
        <v>626</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627</v>
      </c>
      <c r="E5" s="411" t="s">
        <v>627</v>
      </c>
      <c r="F5" s="411" t="s">
        <v>627</v>
      </c>
      <c r="G5" s="411" t="s">
        <v>627</v>
      </c>
      <c r="H5" s="411" t="s">
        <v>627</v>
      </c>
      <c r="I5" s="411" t="s">
        <v>627</v>
      </c>
      <c r="J5" s="411" t="s">
        <v>628</v>
      </c>
      <c r="K5" s="412" t="s">
        <v>628</v>
      </c>
    </row>
    <row r="6" spans="1:14" s="2" customFormat="1" ht="24.75">
      <c r="D6" s="119">
        <v>2014</v>
      </c>
      <c r="E6" s="120">
        <v>2015</v>
      </c>
      <c r="F6" s="120">
        <v>2016</v>
      </c>
      <c r="G6" s="120">
        <v>2017</v>
      </c>
      <c r="H6" s="120">
        <v>2018</v>
      </c>
      <c r="I6" s="120">
        <v>2019</v>
      </c>
      <c r="J6" s="120">
        <v>2020</v>
      </c>
      <c r="K6" s="204">
        <v>2021</v>
      </c>
      <c r="L6" s="103" t="s">
        <v>629</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467</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613</v>
      </c>
      <c r="C19" s="160" t="s">
        <v>126</v>
      </c>
      <c r="D19" s="366">
        <v>0</v>
      </c>
      <c r="E19" s="400">
        <v>11.799999999999999</v>
      </c>
      <c r="F19" s="400">
        <v>0</v>
      </c>
      <c r="G19" s="400">
        <v>1</v>
      </c>
      <c r="H19" s="400">
        <v>0</v>
      </c>
      <c r="I19" s="400">
        <v>0</v>
      </c>
      <c r="J19" s="400">
        <v>0</v>
      </c>
      <c r="K19" s="404">
        <v>0</v>
      </c>
      <c r="L19" s="36"/>
    </row>
    <row r="20" spans="2:12">
      <c r="B20" s="390" t="s">
        <v>614</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615</v>
      </c>
      <c r="C21" s="160" t="s">
        <v>126</v>
      </c>
      <c r="D21" s="366">
        <v>0</v>
      </c>
      <c r="E21" s="400">
        <v>0</v>
      </c>
      <c r="F21" s="400">
        <v>0</v>
      </c>
      <c r="G21" s="400">
        <v>0</v>
      </c>
      <c r="H21" s="400">
        <v>-1.6100538071336465</v>
      </c>
      <c r="I21" s="400">
        <v>-1.63</v>
      </c>
      <c r="J21" s="400">
        <v>-1.23</v>
      </c>
      <c r="K21" s="404">
        <v>-1.23</v>
      </c>
      <c r="L21" s="36"/>
    </row>
    <row r="22" spans="2:12">
      <c r="B22" s="390" t="s">
        <v>616</v>
      </c>
      <c r="C22" s="160" t="s">
        <v>126</v>
      </c>
      <c r="D22" s="366">
        <v>10.140872224818478</v>
      </c>
      <c r="E22" s="400">
        <v>-15.530000000000001</v>
      </c>
      <c r="F22" s="400">
        <v>-6</v>
      </c>
      <c r="G22" s="400">
        <v>0</v>
      </c>
      <c r="H22" s="400">
        <v>0</v>
      </c>
      <c r="I22" s="400">
        <v>-18</v>
      </c>
      <c r="J22" s="400">
        <v>0</v>
      </c>
      <c r="K22" s="404">
        <v>0</v>
      </c>
      <c r="L22" s="36"/>
    </row>
    <row r="23" spans="2:12">
      <c r="B23" s="390" t="s">
        <v>617</v>
      </c>
      <c r="C23" s="160" t="s">
        <v>126</v>
      </c>
      <c r="D23" s="366">
        <v>0</v>
      </c>
      <c r="E23" s="400">
        <v>-1.24</v>
      </c>
      <c r="F23" s="400">
        <v>0</v>
      </c>
      <c r="G23" s="400">
        <v>0</v>
      </c>
      <c r="H23" s="400">
        <v>0</v>
      </c>
      <c r="I23" s="400">
        <v>0</v>
      </c>
      <c r="J23" s="400">
        <v>0</v>
      </c>
      <c r="K23" s="404">
        <v>0</v>
      </c>
      <c r="L23" s="36"/>
    </row>
    <row r="24" spans="2:12">
      <c r="B24" s="390" t="s">
        <v>618</v>
      </c>
      <c r="C24" s="160" t="s">
        <v>126</v>
      </c>
      <c r="D24" s="366">
        <v>0</v>
      </c>
      <c r="E24" s="400">
        <v>0</v>
      </c>
      <c r="F24" s="400">
        <v>0</v>
      </c>
      <c r="G24" s="400">
        <v>0</v>
      </c>
      <c r="H24" s="400">
        <v>0</v>
      </c>
      <c r="I24" s="400">
        <v>0</v>
      </c>
      <c r="J24" s="400">
        <v>0</v>
      </c>
      <c r="K24" s="404">
        <v>0</v>
      </c>
      <c r="L24" s="36"/>
    </row>
    <row r="25" spans="2:12">
      <c r="B25" s="390" t="s">
        <v>619</v>
      </c>
      <c r="C25" s="160" t="s">
        <v>126</v>
      </c>
      <c r="D25" s="366">
        <v>-2.3194369108910893</v>
      </c>
      <c r="E25" s="400">
        <v>0</v>
      </c>
      <c r="F25" s="400">
        <v>0</v>
      </c>
      <c r="G25" s="400">
        <v>0</v>
      </c>
      <c r="H25" s="400">
        <v>0</v>
      </c>
      <c r="I25" s="400">
        <v>0</v>
      </c>
      <c r="J25" s="400">
        <v>0</v>
      </c>
      <c r="K25" s="404">
        <v>0</v>
      </c>
      <c r="L25" s="36"/>
    </row>
    <row r="26" spans="2:12">
      <c r="B26" s="390" t="s">
        <v>620</v>
      </c>
      <c r="C26" s="160" t="s">
        <v>126</v>
      </c>
      <c r="D26" s="366">
        <v>-15</v>
      </c>
      <c r="E26" s="400">
        <v>-12</v>
      </c>
      <c r="F26" s="400">
        <v>-11</v>
      </c>
      <c r="G26" s="400">
        <v>0</v>
      </c>
      <c r="H26" s="400">
        <v>0</v>
      </c>
      <c r="I26" s="400">
        <v>0</v>
      </c>
      <c r="J26" s="400">
        <v>0</v>
      </c>
      <c r="K26" s="404">
        <v>0</v>
      </c>
      <c r="L26" s="36"/>
    </row>
    <row r="27" spans="2:12">
      <c r="B27" s="390" t="s">
        <v>621</v>
      </c>
      <c r="C27" s="160" t="s">
        <v>126</v>
      </c>
      <c r="D27" s="366">
        <v>-146.42626448709569</v>
      </c>
      <c r="E27" s="400">
        <v>-125.86000000000001</v>
      </c>
      <c r="F27" s="400">
        <v>-105</v>
      </c>
      <c r="G27" s="400">
        <v>-123.13940400000007</v>
      </c>
      <c r="H27" s="400">
        <v>-109.7986480144599</v>
      </c>
      <c r="I27" s="400">
        <v>-108.81770349404869</v>
      </c>
      <c r="J27" s="400">
        <v>-121.19159489476365</v>
      </c>
      <c r="K27" s="404">
        <v>-118.21497181058145</v>
      </c>
      <c r="L27" s="36"/>
    </row>
    <row r="28" spans="2:12">
      <c r="B28" s="390" t="s">
        <v>622</v>
      </c>
      <c r="C28" s="160" t="s">
        <v>126</v>
      </c>
      <c r="D28" s="366">
        <v>0</v>
      </c>
      <c r="E28" s="400">
        <v>0</v>
      </c>
      <c r="F28" s="400">
        <v>0</v>
      </c>
      <c r="G28" s="400">
        <v>-833</v>
      </c>
      <c r="H28" s="400">
        <v>0</v>
      </c>
      <c r="I28" s="400">
        <v>0</v>
      </c>
      <c r="J28" s="400">
        <v>0</v>
      </c>
      <c r="K28" s="404">
        <v>0</v>
      </c>
      <c r="L28" s="36"/>
    </row>
    <row r="29" spans="2:12">
      <c r="B29" s="390" t="s">
        <v>623</v>
      </c>
      <c r="C29" s="160" t="s">
        <v>126</v>
      </c>
      <c r="D29" s="366">
        <v>-1.0106542336633879</v>
      </c>
      <c r="E29" s="400">
        <v>0.35999999999998522</v>
      </c>
      <c r="F29" s="400">
        <v>0</v>
      </c>
      <c r="G29" s="400">
        <v>-1.4522004289093502</v>
      </c>
      <c r="H29" s="400">
        <v>0.32165869143702253</v>
      </c>
      <c r="I29" s="400">
        <v>0</v>
      </c>
      <c r="J29" s="400">
        <v>0</v>
      </c>
      <c r="K29" s="404">
        <v>0</v>
      </c>
      <c r="L29" s="36"/>
    </row>
    <row r="30" spans="2:12">
      <c r="B30" s="13" t="s">
        <v>19</v>
      </c>
      <c r="C30" s="160" t="s">
        <v>126</v>
      </c>
      <c r="D30" s="150">
        <v>45.054235226798681</v>
      </c>
      <c r="E30" s="151">
        <v>37.079999999999984</v>
      </c>
      <c r="F30" s="151">
        <v>31</v>
      </c>
      <c r="G30" s="151">
        <v>36.367595999999935</v>
      </c>
      <c r="H30" s="151">
        <v>34.433043777673163</v>
      </c>
      <c r="I30" s="151">
        <v>34.819395208940279</v>
      </c>
      <c r="J30" s="151">
        <v>39.659361861817899</v>
      </c>
      <c r="K30" s="152">
        <v>39.652896155835677</v>
      </c>
      <c r="L30" s="36"/>
    </row>
    <row r="31" spans="2:12">
      <c r="B31" s="391" t="s">
        <v>304</v>
      </c>
      <c r="C31" s="160" t="s">
        <v>126</v>
      </c>
      <c r="D31" s="408"/>
      <c r="E31" s="409"/>
      <c r="F31" s="409"/>
      <c r="G31" s="707"/>
      <c r="H31" s="707"/>
      <c r="I31" s="707"/>
      <c r="J31" s="707">
        <v>0.51543845027572399</v>
      </c>
      <c r="K31" s="708">
        <v>5.9580661871737295</v>
      </c>
      <c r="L31" s="36"/>
    </row>
    <row r="32" spans="2:12">
      <c r="B32" s="365" t="s">
        <v>303</v>
      </c>
      <c r="C32" s="160" t="s">
        <v>126</v>
      </c>
      <c r="D32" s="150">
        <v>45.054235226798681</v>
      </c>
      <c r="E32" s="151">
        <v>37.079999999999984</v>
      </c>
      <c r="F32" s="151">
        <v>31</v>
      </c>
      <c r="G32" s="151">
        <v>36.367595999999935</v>
      </c>
      <c r="H32" s="151">
        <v>34.433043777673163</v>
      </c>
      <c r="I32" s="151">
        <v>34.819395208940279</v>
      </c>
      <c r="J32" s="151">
        <v>40.174800312093623</v>
      </c>
      <c r="K32" s="152">
        <v>45.610962343009405</v>
      </c>
    </row>
    <row r="33" spans="2:14">
      <c r="B33" s="223" t="s">
        <v>20</v>
      </c>
      <c r="C33" s="160" t="s">
        <v>126</v>
      </c>
      <c r="D33" s="612">
        <v>41.963380420990099</v>
      </c>
      <c r="E33" s="613">
        <v>34.359999999999985</v>
      </c>
      <c r="F33" s="613">
        <v>29</v>
      </c>
      <c r="G33" s="613">
        <v>24.444563999999936</v>
      </c>
      <c r="H33" s="613">
        <v>34.433043777673163</v>
      </c>
      <c r="I33" s="613">
        <v>34.819395208940279</v>
      </c>
      <c r="J33" s="613">
        <v>40.174800312093623</v>
      </c>
      <c r="K33" s="709">
        <v>45.610962343009405</v>
      </c>
    </row>
    <row r="34" spans="2:14">
      <c r="B34" s="223" t="s">
        <v>461</v>
      </c>
      <c r="C34" s="160" t="s">
        <v>126</v>
      </c>
      <c r="D34" s="616">
        <v>3.0908548058085814</v>
      </c>
      <c r="E34" s="617">
        <v>2.7199999999999998</v>
      </c>
      <c r="F34" s="617">
        <v>2</v>
      </c>
      <c r="G34" s="617">
        <v>11.923031999999999</v>
      </c>
      <c r="H34" s="617"/>
      <c r="I34" s="617"/>
      <c r="J34" s="617"/>
      <c r="K34" s="710"/>
    </row>
    <row r="35" spans="2:14">
      <c r="B35" s="223"/>
      <c r="D35" s="236" t="s">
        <v>631</v>
      </c>
      <c r="E35" s="237" t="s">
        <v>631</v>
      </c>
      <c r="F35" s="237" t="s">
        <v>631</v>
      </c>
      <c r="G35" s="237" t="s">
        <v>631</v>
      </c>
      <c r="H35" s="237" t="s">
        <v>631</v>
      </c>
      <c r="I35" s="237" t="s">
        <v>631</v>
      </c>
      <c r="J35" s="237" t="s">
        <v>631</v>
      </c>
      <c r="K35" s="238" t="s">
        <v>631</v>
      </c>
    </row>
    <row r="36" spans="2:14">
      <c r="D36" s="23"/>
      <c r="E36" s="23"/>
      <c r="F36" s="23"/>
      <c r="G36" s="23"/>
      <c r="H36" s="23"/>
      <c r="I36" s="23"/>
      <c r="J36" s="23"/>
      <c r="K36" s="23"/>
    </row>
    <row r="37" spans="2:14">
      <c r="B37" s="223" t="s">
        <v>524</v>
      </c>
      <c r="C37" s="160" t="s">
        <v>126</v>
      </c>
      <c r="D37" s="612"/>
      <c r="E37" s="613"/>
      <c r="F37" s="613"/>
      <c r="G37" s="613"/>
      <c r="H37" s="613">
        <v>7.4136183051980611</v>
      </c>
      <c r="I37" s="613">
        <v>6.0973857336367479</v>
      </c>
      <c r="J37" s="613">
        <v>6.3742829833770163</v>
      </c>
      <c r="K37" s="709">
        <v>7.214076936143714</v>
      </c>
    </row>
    <row r="38" spans="2:14">
      <c r="D38" s="23"/>
      <c r="E38" s="23"/>
      <c r="F38" s="23"/>
      <c r="G38" s="23"/>
      <c r="H38" s="23"/>
      <c r="I38" s="23"/>
      <c r="J38" s="23"/>
      <c r="K38" s="23"/>
    </row>
    <row r="39" spans="2:14">
      <c r="B39" s="223" t="s">
        <v>80</v>
      </c>
      <c r="C39" s="160" t="s">
        <v>126</v>
      </c>
      <c r="D39" s="917">
        <v>41.122010944562554</v>
      </c>
      <c r="E39" s="917">
        <v>27.11236851122263</v>
      </c>
      <c r="F39" s="917">
        <v>13.673916108530472</v>
      </c>
      <c r="G39" s="917">
        <v>27.573482360322554</v>
      </c>
      <c r="H39" s="917">
        <v>55.275420405139513</v>
      </c>
      <c r="I39" s="917">
        <v>51.403680147659657</v>
      </c>
      <c r="J39" s="917">
        <v>45.334915480836194</v>
      </c>
      <c r="K39" s="917">
        <v>47.068381159564403</v>
      </c>
      <c r="N39" s="341"/>
    </row>
    <row r="40" spans="2:14" s="32" customFormat="1">
      <c r="B40" s="222"/>
      <c r="C40" s="856"/>
      <c r="D40" s="858"/>
      <c r="E40" s="858"/>
      <c r="F40" s="858"/>
      <c r="G40" s="858"/>
      <c r="H40" s="858"/>
      <c r="I40" s="858"/>
      <c r="J40" s="858"/>
      <c r="K40" s="858"/>
      <c r="L40"/>
      <c r="M40"/>
      <c r="N40" s="857"/>
    </row>
    <row r="41" spans="2:14">
      <c r="B41" s="223" t="s">
        <v>475</v>
      </c>
      <c r="C41" s="160" t="s">
        <v>126</v>
      </c>
      <c r="D41" s="104">
        <v>3.9322242822361275</v>
      </c>
      <c r="E41" s="104">
        <v>9.9676314887773536</v>
      </c>
      <c r="F41" s="104">
        <v>17.32608389146953</v>
      </c>
      <c r="G41" s="104">
        <v>8.7941136396773807</v>
      </c>
      <c r="H41" s="104">
        <v>-20.842376627466351</v>
      </c>
      <c r="I41" s="104">
        <v>-16.584284938719378</v>
      </c>
      <c r="J41" s="104">
        <v>-5.1601151687425713</v>
      </c>
      <c r="K41" s="104">
        <v>-1.4574188165549984</v>
      </c>
    </row>
    <row r="42" spans="2:14">
      <c r="B42" s="223"/>
      <c r="C42" s="160"/>
      <c r="D42" s="160"/>
      <c r="E42" s="160"/>
      <c r="F42" s="160"/>
      <c r="G42" s="160"/>
      <c r="H42" s="160"/>
      <c r="I42" s="160"/>
      <c r="J42" s="160"/>
      <c r="K42" s="160"/>
      <c r="L42" s="160"/>
      <c r="N42" s="341"/>
    </row>
    <row r="43" spans="2:14">
      <c r="B43" s="886" t="s">
        <v>365</v>
      </c>
      <c r="C43" s="160" t="s">
        <v>125</v>
      </c>
      <c r="D43" s="529">
        <v>1.1666890673736021</v>
      </c>
      <c r="E43" s="529">
        <v>1.1895563269638081</v>
      </c>
      <c r="F43" s="529">
        <v>1.2023757108362261</v>
      </c>
      <c r="G43" s="529">
        <v>1.2281396135646323</v>
      </c>
      <c r="H43" s="529">
        <v>1.2740965949380583</v>
      </c>
      <c r="I43" s="529">
        <v>1.3130274787154661</v>
      </c>
      <c r="J43" s="529">
        <v>1.3474944500317474</v>
      </c>
      <c r="K43" s="529">
        <v>1.3848874210201281</v>
      </c>
      <c r="L43" s="160"/>
      <c r="N43" s="341"/>
    </row>
    <row r="44" spans="2:14">
      <c r="L44" s="163"/>
      <c r="M44" s="163"/>
      <c r="N44" s="163"/>
    </row>
    <row r="45" spans="2:14">
      <c r="B45" s="867" t="s">
        <v>421</v>
      </c>
      <c r="C45" s="164" t="s">
        <v>182</v>
      </c>
      <c r="D45" s="153">
        <v>3.3704132422258604</v>
      </c>
      <c r="E45" s="154">
        <v>8.3792850013403495</v>
      </c>
      <c r="F45" s="154">
        <v>14.409875162414597</v>
      </c>
      <c r="G45" s="154">
        <v>7.1605162332910774</v>
      </c>
      <c r="H45" s="154">
        <v>-16.358552962367526</v>
      </c>
      <c r="I45" s="154">
        <v>-12.630569586360656</v>
      </c>
      <c r="J45" s="154">
        <v>-3.8294147843213731</v>
      </c>
      <c r="K45" s="155">
        <v>-1.0523734958047657</v>
      </c>
      <c r="L45" s="716">
        <v>4.3309670905437034</v>
      </c>
      <c r="M45" s="717">
        <v>-0.55082118958243531</v>
      </c>
    </row>
    <row r="46" spans="2:14">
      <c r="B46" s="223"/>
      <c r="C46" s="67"/>
      <c r="D46" s="839"/>
      <c r="E46" s="839"/>
      <c r="F46" s="839"/>
      <c r="G46" s="839"/>
      <c r="H46" s="839"/>
      <c r="I46" s="839"/>
      <c r="J46" s="839"/>
      <c r="K46" s="839"/>
      <c r="L46" s="862"/>
      <c r="M46" s="862"/>
    </row>
    <row r="47" spans="2:14">
      <c r="B47" s="867" t="s">
        <v>512</v>
      </c>
      <c r="C47" s="160"/>
      <c r="D47" s="839"/>
      <c r="E47" s="839"/>
      <c r="F47" s="839"/>
      <c r="G47" s="839"/>
      <c r="H47" s="839"/>
      <c r="I47" s="839"/>
      <c r="J47" s="839"/>
      <c r="K47" s="839"/>
      <c r="L47" s="862"/>
      <c r="M47" s="862"/>
    </row>
    <row r="48" spans="2:14">
      <c r="B48" s="390" t="s">
        <v>496</v>
      </c>
      <c r="C48" s="160" t="s">
        <v>126</v>
      </c>
      <c r="D48" s="914">
        <v>0</v>
      </c>
      <c r="E48" s="914">
        <v>0</v>
      </c>
      <c r="F48" s="914">
        <v>0</v>
      </c>
      <c r="G48" s="914">
        <v>1</v>
      </c>
      <c r="H48" s="914">
        <v>2.7502029540310082</v>
      </c>
      <c r="I48" s="914">
        <v>2.77</v>
      </c>
      <c r="J48" s="914">
        <v>4.4046842455152486</v>
      </c>
      <c r="K48" s="914">
        <v>3.7122741218170319</v>
      </c>
      <c r="L48" s="915">
        <v>6.5202029540310082</v>
      </c>
      <c r="M48" s="916">
        <v>14.637161321363289</v>
      </c>
    </row>
    <row r="49" spans="1:14">
      <c r="B49" s="390" t="s">
        <v>515</v>
      </c>
      <c r="C49" s="160" t="s">
        <v>126</v>
      </c>
      <c r="D49" s="914">
        <v>0</v>
      </c>
      <c r="E49" s="914">
        <v>4.13</v>
      </c>
      <c r="F49" s="914">
        <v>0</v>
      </c>
      <c r="G49" s="914">
        <v>0</v>
      </c>
      <c r="H49" s="914">
        <v>0</v>
      </c>
      <c r="I49" s="914">
        <v>0</v>
      </c>
      <c r="J49" s="914">
        <v>0</v>
      </c>
      <c r="K49" s="914">
        <v>0</v>
      </c>
      <c r="L49" s="915">
        <v>4.13</v>
      </c>
      <c r="M49" s="916">
        <v>4.13</v>
      </c>
    </row>
    <row r="50" spans="1:14">
      <c r="B50" s="390" t="s">
        <v>516</v>
      </c>
      <c r="C50" s="160" t="s">
        <v>126</v>
      </c>
      <c r="D50" s="914">
        <v>0</v>
      </c>
      <c r="E50" s="914">
        <v>0</v>
      </c>
      <c r="F50" s="914">
        <v>0</v>
      </c>
      <c r="G50" s="914">
        <v>0</v>
      </c>
      <c r="H50" s="914">
        <v>0</v>
      </c>
      <c r="I50" s="914">
        <v>0</v>
      </c>
      <c r="J50" s="914">
        <v>0</v>
      </c>
      <c r="K50" s="914">
        <v>0</v>
      </c>
      <c r="L50" s="915">
        <v>0</v>
      </c>
      <c r="M50" s="916">
        <v>0</v>
      </c>
    </row>
    <row r="51" spans="1:14">
      <c r="B51" s="390" t="s">
        <v>624</v>
      </c>
      <c r="C51" s="160" t="s">
        <v>126</v>
      </c>
      <c r="D51" s="914">
        <v>0</v>
      </c>
      <c r="E51" s="914">
        <v>0</v>
      </c>
      <c r="F51" s="914">
        <v>0</v>
      </c>
      <c r="G51" s="914">
        <v>-0.76400037093455153</v>
      </c>
      <c r="H51" s="914">
        <v>-2.093342291562772</v>
      </c>
      <c r="I51" s="914">
        <v>-2.0985180110174588</v>
      </c>
      <c r="J51" s="914">
        <v>-3.3186666681110042</v>
      </c>
      <c r="K51" s="914">
        <v>-2.7798334538672953</v>
      </c>
      <c r="L51" s="915">
        <v>-4.955860673514783</v>
      </c>
      <c r="M51" s="916">
        <v>-11.054360795493084</v>
      </c>
    </row>
    <row r="52" spans="1:14">
      <c r="B52" s="390" t="s">
        <v>625</v>
      </c>
      <c r="C52" s="160" t="s">
        <v>126</v>
      </c>
      <c r="D52" s="914">
        <v>8.586870315590069</v>
      </c>
      <c r="E52" s="914">
        <v>3.6831383899057464</v>
      </c>
      <c r="F52" s="914">
        <v>1.2347030574231059</v>
      </c>
      <c r="G52" s="914">
        <v>0.87721477061079867</v>
      </c>
      <c r="H52" s="914">
        <v>2.9007949436061438</v>
      </c>
      <c r="I52" s="914">
        <v>5.7128925089544964</v>
      </c>
      <c r="J52" s="914">
        <v>3.857089012163911</v>
      </c>
      <c r="K52" s="914">
        <v>1.2500682277974136</v>
      </c>
      <c r="L52" s="915">
        <v>22.995613986090362</v>
      </c>
      <c r="M52" s="916">
        <v>28.102771226051686</v>
      </c>
    </row>
    <row r="53" spans="1:14">
      <c r="B53" s="390" t="s">
        <v>497</v>
      </c>
      <c r="C53" s="160" t="s">
        <v>126</v>
      </c>
      <c r="D53" s="914">
        <v>0</v>
      </c>
      <c r="E53" s="914">
        <v>0</v>
      </c>
      <c r="F53" s="914">
        <v>0</v>
      </c>
      <c r="G53" s="914">
        <v>0</v>
      </c>
      <c r="H53" s="914">
        <v>0</v>
      </c>
      <c r="I53" s="914">
        <v>0</v>
      </c>
      <c r="J53" s="914">
        <v>0</v>
      </c>
      <c r="K53" s="914">
        <v>0</v>
      </c>
      <c r="L53" s="915">
        <v>0</v>
      </c>
      <c r="M53" s="916">
        <v>0</v>
      </c>
    </row>
    <row r="54" spans="1:14">
      <c r="B54" s="390" t="s">
        <v>497</v>
      </c>
      <c r="C54" s="160" t="s">
        <v>126</v>
      </c>
      <c r="D54" s="914">
        <v>0</v>
      </c>
      <c r="E54" s="914">
        <v>0</v>
      </c>
      <c r="F54" s="914">
        <v>0</v>
      </c>
      <c r="G54" s="914">
        <v>0</v>
      </c>
      <c r="H54" s="914">
        <v>0</v>
      </c>
      <c r="I54" s="914">
        <v>0</v>
      </c>
      <c r="J54" s="914">
        <v>0</v>
      </c>
      <c r="K54" s="914">
        <v>0</v>
      </c>
      <c r="L54" s="915">
        <v>0</v>
      </c>
      <c r="M54" s="916">
        <v>0</v>
      </c>
    </row>
    <row r="55" spans="1:14" s="897" customFormat="1">
      <c r="B55" s="896"/>
      <c r="C55" s="898"/>
      <c r="D55" s="899"/>
      <c r="E55" s="899"/>
      <c r="F55" s="899"/>
      <c r="G55" s="899"/>
      <c r="H55" s="899"/>
      <c r="I55" s="899"/>
      <c r="J55" s="899"/>
      <c r="K55" s="899"/>
      <c r="L55" s="900"/>
      <c r="M55" s="900"/>
    </row>
    <row r="56" spans="1:14">
      <c r="B56" s="891" t="s">
        <v>513</v>
      </c>
      <c r="C56" s="245" t="s">
        <v>126</v>
      </c>
      <c r="D56" s="153">
        <v>8.586870315590069</v>
      </c>
      <c r="E56" s="153">
        <v>7.8131383899057463</v>
      </c>
      <c r="F56" s="153">
        <v>1.2347030574231059</v>
      </c>
      <c r="G56" s="153">
        <v>1.1132143996762471</v>
      </c>
      <c r="H56" s="153">
        <v>3.55765560607438</v>
      </c>
      <c r="I56" s="153">
        <v>6.3843744979370376</v>
      </c>
      <c r="J56" s="153">
        <v>4.9431065895681554</v>
      </c>
      <c r="K56" s="153">
        <v>2.1825088957471501</v>
      </c>
      <c r="L56" s="716">
        <v>28.689956266606586</v>
      </c>
      <c r="M56" s="717">
        <v>35.815571751921887</v>
      </c>
    </row>
    <row r="57" spans="1:14">
      <c r="B57" s="891" t="s">
        <v>513</v>
      </c>
      <c r="C57" s="164" t="s">
        <v>182</v>
      </c>
      <c r="D57" s="153">
        <v>7.3600332391220951</v>
      </c>
      <c r="E57" s="153">
        <v>6.5681113309260377</v>
      </c>
      <c r="F57" s="153">
        <v>1.0268862272379047</v>
      </c>
      <c r="G57" s="153">
        <v>0.90642333117582718</v>
      </c>
      <c r="H57" s="153">
        <v>2.7922966125243742</v>
      </c>
      <c r="I57" s="153">
        <v>4.8623312165430592</v>
      </c>
      <c r="J57" s="153">
        <v>3.6683687932456377</v>
      </c>
      <c r="K57" s="153">
        <v>1.5759467972779206</v>
      </c>
      <c r="L57" s="716">
        <v>23.516081957529295</v>
      </c>
      <c r="M57" s="717">
        <v>28.760397548052854</v>
      </c>
    </row>
    <row r="58" spans="1:14">
      <c r="B58" s="223"/>
      <c r="C58" s="67"/>
      <c r="D58" s="839"/>
      <c r="E58" s="839"/>
      <c r="F58" s="839"/>
      <c r="G58" s="839"/>
      <c r="H58" s="839"/>
      <c r="I58" s="839"/>
      <c r="J58" s="839"/>
      <c r="K58" s="839"/>
      <c r="L58" s="862"/>
      <c r="M58" s="862"/>
    </row>
    <row r="59" spans="1:14" s="2" customFormat="1">
      <c r="A59" s="1"/>
    </row>
    <row r="60" spans="1:14" s="2" customFormat="1">
      <c r="A60" s="1"/>
      <c r="B60" s="863" t="s">
        <v>431</v>
      </c>
      <c r="C60" s="82"/>
      <c r="D60" s="82"/>
      <c r="E60" s="82"/>
      <c r="F60" s="82"/>
      <c r="G60" s="82"/>
      <c r="H60" s="82"/>
      <c r="I60" s="82"/>
      <c r="J60" s="82"/>
      <c r="K60" s="82"/>
      <c r="L60" s="82"/>
      <c r="M60" s="82"/>
      <c r="N60" s="82"/>
    </row>
    <row r="61" spans="1:14" s="2" customFormat="1">
      <c r="A61" s="1"/>
      <c r="B61" s="389" t="s">
        <v>432</v>
      </c>
    </row>
    <row r="62" spans="1:14" s="2" customFormat="1">
      <c r="A62" s="1"/>
    </row>
    <row r="63" spans="1:14" s="32" customFormat="1">
      <c r="B63" s="223" t="s">
        <v>113</v>
      </c>
      <c r="C63" s="163" t="s">
        <v>7</v>
      </c>
      <c r="D63" s="925">
        <v>0.65</v>
      </c>
      <c r="E63" s="926">
        <v>0.65</v>
      </c>
      <c r="F63" s="926">
        <v>0.65</v>
      </c>
      <c r="G63" s="926">
        <v>0.65</v>
      </c>
      <c r="H63" s="926">
        <v>0.65</v>
      </c>
      <c r="I63" s="926">
        <v>0.65</v>
      </c>
      <c r="J63" s="926">
        <v>0.65</v>
      </c>
      <c r="K63" s="927">
        <v>0.65</v>
      </c>
      <c r="N63" s="857"/>
    </row>
    <row r="64" spans="1:14" s="32" customFormat="1">
      <c r="B64" s="223" t="s">
        <v>394</v>
      </c>
      <c r="C64" s="163" t="s">
        <v>7</v>
      </c>
      <c r="D64" s="926">
        <v>0.54314943727504594</v>
      </c>
      <c r="E64" s="926">
        <v>0.58748387684659042</v>
      </c>
      <c r="F64" s="926">
        <v>0.56928159655342891</v>
      </c>
      <c r="G64" s="926">
        <v>0.60532192431929854</v>
      </c>
      <c r="H64" s="926">
        <v>0.64275008439934678</v>
      </c>
      <c r="I64" s="926">
        <v>0.63699046233367163</v>
      </c>
      <c r="J64" s="926">
        <v>0.63845514865256681</v>
      </c>
      <c r="K64" s="927">
        <v>0.63636178950686384</v>
      </c>
      <c r="N64" s="857"/>
    </row>
    <row r="65" spans="2:15" s="32" customFormat="1">
      <c r="B65" s="223"/>
      <c r="C65" s="163"/>
      <c r="D65" s="163"/>
      <c r="E65" s="163"/>
      <c r="F65" s="163"/>
      <c r="G65" s="163"/>
      <c r="H65" s="163"/>
      <c r="I65" s="163"/>
      <c r="J65" s="163"/>
      <c r="K65" s="163"/>
      <c r="N65" s="857"/>
    </row>
    <row r="66" spans="2:15">
      <c r="B66" s="223" t="s">
        <v>421</v>
      </c>
      <c r="C66" s="160" t="s">
        <v>126</v>
      </c>
      <c r="D66" s="97">
        <v>3.9322242822361275</v>
      </c>
      <c r="E66" s="98">
        <v>9.9676314887773536</v>
      </c>
      <c r="F66" s="98">
        <v>17.32608389146953</v>
      </c>
      <c r="G66" s="98">
        <v>8.7941136396773807</v>
      </c>
      <c r="H66" s="98">
        <v>-20.842376627466351</v>
      </c>
      <c r="I66" s="98">
        <v>-16.584284938719378</v>
      </c>
      <c r="J66" s="98">
        <v>-5.1601151687425713</v>
      </c>
      <c r="K66" s="99">
        <v>-1.4574188165549984</v>
      </c>
      <c r="L66" s="32"/>
      <c r="M66" s="32"/>
    </row>
    <row r="67" spans="2:15" s="32" customFormat="1">
      <c r="B67" s="223" t="s">
        <v>439</v>
      </c>
      <c r="C67" s="160" t="s">
        <v>126</v>
      </c>
      <c r="D67" s="97">
        <v>0.77356312735143917</v>
      </c>
      <c r="E67" s="97">
        <v>1.0606889861301305</v>
      </c>
      <c r="F67" s="97">
        <v>2.4566643962633656</v>
      </c>
      <c r="G67" s="97">
        <v>0.64908284163014052</v>
      </c>
      <c r="H67" s="97">
        <v>-0.23509210676707684</v>
      </c>
      <c r="I67" s="97">
        <v>-0.33870817906591383</v>
      </c>
      <c r="J67" s="97">
        <v>-9.3307670373547924E-2</v>
      </c>
      <c r="K67" s="97">
        <v>-3.1234723587406886E-2</v>
      </c>
      <c r="N67" s="857"/>
    </row>
    <row r="68" spans="2:15">
      <c r="B68" s="223" t="s">
        <v>438</v>
      </c>
      <c r="C68" s="160" t="s">
        <v>126</v>
      </c>
      <c r="D68" s="104">
        <v>4.7057874095875665</v>
      </c>
      <c r="E68" s="105">
        <v>11.028320474907485</v>
      </c>
      <c r="F68" s="105">
        <v>19.782748287732897</v>
      </c>
      <c r="G68" s="105">
        <v>9.4431964813075204</v>
      </c>
      <c r="H68" s="105">
        <v>-21.077468734233427</v>
      </c>
      <c r="I68" s="105">
        <v>-16.922993117785293</v>
      </c>
      <c r="J68" s="105">
        <v>-5.2534228391161193</v>
      </c>
      <c r="K68" s="106">
        <v>-1.4886535401424053</v>
      </c>
      <c r="L68" s="32"/>
      <c r="M68" s="32"/>
    </row>
    <row r="69" spans="2:15">
      <c r="B69" s="223"/>
      <c r="C69" s="160"/>
      <c r="D69" s="160"/>
      <c r="E69" s="160"/>
      <c r="F69" s="160"/>
      <c r="G69" s="160"/>
      <c r="H69" s="160"/>
      <c r="I69" s="160"/>
      <c r="J69" s="160"/>
      <c r="K69" s="160"/>
      <c r="L69" s="160"/>
      <c r="M69" s="160"/>
      <c r="N69" s="160"/>
      <c r="O69" s="160"/>
    </row>
    <row r="70" spans="2:15">
      <c r="B70" s="867" t="s">
        <v>438</v>
      </c>
      <c r="C70" s="164" t="s">
        <v>182</v>
      </c>
      <c r="D70" s="153">
        <v>4.0334546205880057</v>
      </c>
      <c r="E70" s="154">
        <v>9.2709527282796902</v>
      </c>
      <c r="F70" s="154">
        <v>16.453050497813557</v>
      </c>
      <c r="G70" s="154">
        <v>7.6890252354119353</v>
      </c>
      <c r="H70" s="154">
        <v>-16.543069668323017</v>
      </c>
      <c r="I70" s="154">
        <v>-12.888529289837138</v>
      </c>
      <c r="J70" s="154">
        <v>-3.8986600939190117</v>
      </c>
      <c r="K70" s="155">
        <v>-1.0749274760874366</v>
      </c>
      <c r="L70" s="716">
        <v>8.0148841239330331</v>
      </c>
      <c r="M70" s="717">
        <v>3.0412965539265846</v>
      </c>
    </row>
    <row r="71" spans="2:15">
      <c r="B71" s="392" t="s">
        <v>514</v>
      </c>
      <c r="C71" s="167" t="s">
        <v>182</v>
      </c>
      <c r="D71" s="97">
        <v>8.8079288628753147</v>
      </c>
      <c r="E71" s="97">
        <v>7.2670460132759676</v>
      </c>
      <c r="F71" s="97">
        <v>1.1724883638355825</v>
      </c>
      <c r="G71" s="97">
        <v>0.97332533581504033</v>
      </c>
      <c r="H71" s="97">
        <v>2.8237923917769119</v>
      </c>
      <c r="I71" s="97">
        <v>4.9616367553984366</v>
      </c>
      <c r="J71" s="97">
        <v>3.7347019922103</v>
      </c>
      <c r="K71" s="97">
        <v>1.6097217575311371</v>
      </c>
      <c r="L71" s="712">
        <v>26.006217722977254</v>
      </c>
      <c r="M71" s="713">
        <v>31.350641472718692</v>
      </c>
      <c r="N71" s="163"/>
    </row>
    <row r="73" spans="2:15">
      <c r="B73" s="859" t="s">
        <v>317</v>
      </c>
      <c r="C73" s="860"/>
      <c r="D73" s="860"/>
      <c r="E73" s="860"/>
      <c r="F73" s="860"/>
      <c r="G73" s="860"/>
      <c r="H73" s="860"/>
      <c r="I73" s="860"/>
      <c r="J73" s="860"/>
      <c r="K73" s="860"/>
      <c r="L73" s="860"/>
      <c r="M73" s="860"/>
      <c r="N73" s="860"/>
      <c r="O73" s="163"/>
    </row>
    <row r="74" spans="2:15" s="32" customFormat="1">
      <c r="B74" s="861"/>
      <c r="C74" s="67"/>
      <c r="D74" s="67"/>
      <c r="E74" s="67"/>
      <c r="F74" s="67"/>
      <c r="G74" s="67"/>
      <c r="H74" s="67"/>
      <c r="I74" s="67"/>
      <c r="J74" s="67"/>
      <c r="K74" s="67"/>
      <c r="L74" s="67"/>
      <c r="M74" s="67"/>
      <c r="N74" s="67"/>
      <c r="O74" s="67"/>
    </row>
    <row r="75" spans="2:15">
      <c r="B75" s="389" t="s">
        <v>468</v>
      </c>
      <c r="C75" s="388"/>
      <c r="D75" s="388"/>
      <c r="E75" s="388"/>
      <c r="F75" s="388"/>
      <c r="G75" s="388"/>
      <c r="H75" s="388"/>
      <c r="I75" s="388"/>
      <c r="J75" s="388"/>
      <c r="K75" s="388"/>
      <c r="L75" s="388"/>
      <c r="M75" s="388"/>
      <c r="N75" s="388"/>
      <c r="O75" s="163"/>
    </row>
    <row r="76" spans="2:15">
      <c r="B76" s="389" t="s">
        <v>346</v>
      </c>
      <c r="C76" s="388"/>
      <c r="D76" s="388"/>
      <c r="E76" s="388"/>
      <c r="F76" s="388"/>
      <c r="G76" s="388"/>
      <c r="H76" s="388"/>
      <c r="I76" s="388"/>
      <c r="J76" s="388"/>
      <c r="K76" s="388"/>
      <c r="L76" s="388"/>
      <c r="M76" s="388"/>
      <c r="N76" s="388"/>
      <c r="O76" s="163"/>
    </row>
    <row r="77" spans="2:15">
      <c r="B77" s="389" t="s">
        <v>347</v>
      </c>
      <c r="C77" s="388"/>
      <c r="D77" s="388"/>
      <c r="E77" s="388"/>
      <c r="F77" s="388"/>
      <c r="G77" s="388"/>
      <c r="H77" s="388"/>
      <c r="I77" s="388"/>
      <c r="J77" s="388"/>
      <c r="K77" s="388"/>
      <c r="L77" s="388"/>
      <c r="M77" s="388"/>
      <c r="N77" s="388"/>
      <c r="O77" s="163"/>
    </row>
    <row r="78" spans="2:15">
      <c r="B78" s="389" t="s">
        <v>520</v>
      </c>
      <c r="C78" s="388"/>
      <c r="D78" s="388"/>
      <c r="E78" s="388"/>
      <c r="F78" s="388"/>
      <c r="G78" s="388"/>
      <c r="H78" s="388"/>
      <c r="I78" s="388"/>
      <c r="J78" s="388"/>
      <c r="K78" s="388"/>
      <c r="L78" s="388"/>
      <c r="M78" s="388"/>
      <c r="N78" s="388"/>
      <c r="O78" s="163"/>
    </row>
    <row r="79" spans="2:15" s="32" customFormat="1">
      <c r="B79" s="393"/>
      <c r="C79" s="393"/>
      <c r="D79" s="393"/>
      <c r="E79" s="393"/>
      <c r="F79" s="393"/>
      <c r="G79" s="393"/>
      <c r="H79" s="393"/>
      <c r="I79" s="393"/>
      <c r="J79" s="393"/>
      <c r="K79" s="393"/>
      <c r="L79" s="393"/>
      <c r="M79" s="393"/>
      <c r="N79" s="393"/>
      <c r="O79" s="67"/>
    </row>
    <row r="80" spans="2:15">
      <c r="B80" s="392" t="s">
        <v>231</v>
      </c>
      <c r="C80" s="163" t="s">
        <v>182</v>
      </c>
      <c r="D80" s="623">
        <v>30.577573810296006</v>
      </c>
      <c r="E80" s="623">
        <v>28.57409610747613</v>
      </c>
      <c r="F80" s="623">
        <v>27.050698225644478</v>
      </c>
      <c r="G80" s="623">
        <v>25.637981460841406</v>
      </c>
      <c r="H80" s="623">
        <v>24.310303149791149</v>
      </c>
      <c r="I80" s="623">
        <v>21.36565085330157</v>
      </c>
      <c r="J80" s="935">
        <v>18.121959577032356</v>
      </c>
      <c r="K80" s="938">
        <v>18.552069038238834</v>
      </c>
      <c r="L80" s="936"/>
      <c r="M80" s="936"/>
      <c r="O80" s="67"/>
    </row>
    <row r="81" spans="2:15">
      <c r="B81" s="392" t="s">
        <v>316</v>
      </c>
      <c r="C81" s="163" t="s">
        <v>182</v>
      </c>
      <c r="D81" s="714">
        <v>30.471112486325985</v>
      </c>
      <c r="E81" s="715">
        <v>28.284402427709232</v>
      </c>
      <c r="F81" s="715">
        <v>26.594577646393496</v>
      </c>
      <c r="G81" s="715">
        <v>25.11969501955658</v>
      </c>
      <c r="H81" s="715">
        <v>23.823667057588331</v>
      </c>
      <c r="I81" s="715">
        <v>20.971448371644765</v>
      </c>
      <c r="J81" s="715">
        <v>18.009080288503732</v>
      </c>
      <c r="K81" s="937">
        <v>13.568849102252374</v>
      </c>
      <c r="L81" s="939">
        <v>155.26490300921839</v>
      </c>
      <c r="M81" s="939">
        <v>186.8428323999745</v>
      </c>
      <c r="O81" s="67"/>
    </row>
    <row r="82" spans="2:15" s="32" customFormat="1">
      <c r="B82" s="864"/>
      <c r="C82" s="67"/>
      <c r="D82" s="865"/>
      <c r="E82" s="865"/>
      <c r="F82" s="865"/>
      <c r="G82" s="865"/>
      <c r="H82" s="865"/>
      <c r="I82" s="865"/>
      <c r="J82" s="865"/>
      <c r="K82" s="865"/>
      <c r="L82" s="862"/>
      <c r="M82" s="862"/>
      <c r="O82" s="67"/>
    </row>
    <row r="83" spans="2:15" s="32" customFormat="1">
      <c r="B83" s="864"/>
      <c r="C83" s="67"/>
      <c r="D83" s="865"/>
      <c r="E83" s="866"/>
      <c r="F83" s="866"/>
      <c r="G83" s="866"/>
      <c r="H83" s="866"/>
      <c r="I83" s="866"/>
      <c r="J83" s="866"/>
      <c r="K83" s="866"/>
      <c r="L83" s="862"/>
      <c r="M83" s="862"/>
      <c r="O83" s="67"/>
    </row>
    <row r="84" spans="2:15">
      <c r="B84" s="868" t="s">
        <v>422</v>
      </c>
      <c r="C84" s="860"/>
      <c r="D84" s="860"/>
      <c r="E84" s="860"/>
      <c r="F84" s="860"/>
      <c r="G84" s="860"/>
      <c r="H84" s="860"/>
      <c r="I84" s="860"/>
      <c r="J84" s="860"/>
      <c r="K84" s="860"/>
      <c r="L84" s="860"/>
      <c r="M84" s="860"/>
      <c r="N84" s="860"/>
    </row>
    <row r="85" spans="2:15">
      <c r="B85" s="392"/>
      <c r="C85" s="163"/>
      <c r="D85" s="163"/>
      <c r="E85" s="163"/>
      <c r="F85" s="163"/>
      <c r="G85" s="163"/>
      <c r="H85" s="163"/>
      <c r="I85" s="163"/>
      <c r="J85" s="163"/>
      <c r="K85" s="163"/>
      <c r="L85" s="163"/>
      <c r="M85" s="163"/>
      <c r="N85" s="163"/>
    </row>
    <row r="86" spans="2:15">
      <c r="B86" s="887" t="s">
        <v>476</v>
      </c>
      <c r="C86" s="163"/>
      <c r="D86" s="163"/>
      <c r="E86" s="163"/>
      <c r="F86" s="163"/>
      <c r="G86" s="163"/>
      <c r="H86" s="163"/>
      <c r="I86" s="163"/>
      <c r="J86" s="163"/>
      <c r="K86" s="163"/>
      <c r="L86" s="163"/>
      <c r="M86" s="163"/>
      <c r="N86" s="163"/>
    </row>
    <row r="87" spans="2:15">
      <c r="B87" s="223" t="s">
        <v>477</v>
      </c>
      <c r="C87" s="163" t="s">
        <v>182</v>
      </c>
      <c r="D87" s="153">
        <v>19.740666004978028</v>
      </c>
      <c r="E87" s="153">
        <v>13.337006095442845</v>
      </c>
      <c r="F87" s="153">
        <v>11.157816256740995</v>
      </c>
      <c r="G87" s="153">
        <v>17.052755455089677</v>
      </c>
      <c r="H87" s="153">
        <v>37.389923407431482</v>
      </c>
      <c r="I87" s="153">
        <v>28.739686741462361</v>
      </c>
      <c r="J87" s="153">
        <v>18.170126279579467</v>
      </c>
      <c r="K87" s="153">
        <v>13.045275800779219</v>
      </c>
      <c r="L87" s="716">
        <v>127.41785396114538</v>
      </c>
      <c r="M87" s="717">
        <v>158.63325604150407</v>
      </c>
    </row>
    <row r="88" spans="2:15">
      <c r="B88" s="223"/>
    </row>
    <row r="89" spans="2:15">
      <c r="B89" s="223" t="s">
        <v>478</v>
      </c>
      <c r="C89" s="163" t="s">
        <v>182</v>
      </c>
      <c r="D89" s="153">
        <v>17.629729002862664</v>
      </c>
      <c r="E89" s="153">
        <v>11.746403686153576</v>
      </c>
      <c r="F89" s="153">
        <v>8.969038784744356</v>
      </c>
      <c r="G89" s="153">
        <v>16.457344448329604</v>
      </c>
      <c r="H89" s="153">
        <v>37.54294433413444</v>
      </c>
      <c r="I89" s="153">
        <v>28.898340906083469</v>
      </c>
      <c r="J89" s="153">
        <v>18.173038390212444</v>
      </c>
      <c r="K89" s="153">
        <v>13.034054820808674</v>
      </c>
      <c r="L89" s="716">
        <v>121.2438011623081</v>
      </c>
      <c r="M89" s="717">
        <v>152.45089437332922</v>
      </c>
    </row>
    <row r="90" spans="2:15">
      <c r="B90" s="223"/>
    </row>
    <row r="91" spans="2:15">
      <c r="B91" s="223" t="s">
        <v>479</v>
      </c>
      <c r="C91" s="163" t="s">
        <v>182</v>
      </c>
      <c r="D91" s="153">
        <v>2.1109370021153637</v>
      </c>
      <c r="E91" s="153">
        <v>1.5906024092892697</v>
      </c>
      <c r="F91" s="153">
        <v>2.1887774719966391</v>
      </c>
      <c r="G91" s="153">
        <v>0.59541100676007375</v>
      </c>
      <c r="H91" s="153">
        <v>-0.15302092670295764</v>
      </c>
      <c r="I91" s="153">
        <v>-0.15865416462110815</v>
      </c>
      <c r="J91" s="153">
        <v>-2.9121106329768054E-3</v>
      </c>
      <c r="K91" s="153">
        <v>1.1220979970545386E-2</v>
      </c>
      <c r="L91" s="716">
        <v>6.1740527988372804</v>
      </c>
      <c r="M91" s="717">
        <v>6.182361668174849</v>
      </c>
    </row>
    <row r="92" spans="2:15">
      <c r="B92" s="210"/>
    </row>
  </sheetData>
  <conditionalFormatting sqref="D6:K6">
    <cfRule type="expression" dxfId="31" priority="14">
      <formula>AND(D$5="Actuals",E$5="Forecast")</formula>
    </cfRule>
  </conditionalFormatting>
  <conditionalFormatting sqref="D5:K5">
    <cfRule type="expression" dxfId="30" priority="7">
      <formula>AND(D$5="Actuals",E$5="Forecast")</formula>
    </cfRule>
  </conditionalFormatting>
  <conditionalFormatting sqref="D31:K31">
    <cfRule type="expression" dxfId="29" priority="5">
      <formula>D$5="Forecast"</formula>
    </cfRule>
    <cfRule type="expression" dxfId="28"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D80:J80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80" zoomScaleNormal="80" workbookViewId="0">
      <pane ySplit="6" topLeftCell="A7" activePane="bottomLeft" state="frozen"/>
      <selection activeCell="B3" sqref="B3"/>
      <selection pane="bottomLeft" activeCell="E27" sqref="E27"/>
    </sheetView>
  </sheetViews>
  <sheetFormatPr defaultRowHeight="12.4"/>
  <cols>
    <col min="1" max="1" width="8.3515625" customWidth="1"/>
    <col min="2" max="2" width="85.76171875" bestFit="1" customWidth="1"/>
    <col min="3" max="3" width="14.1171875" customWidth="1"/>
    <col min="4" max="11" width="11.1171875" customWidth="1"/>
    <col min="12" max="12" width="5" customWidth="1"/>
    <col min="13" max="13" width="12.87890625" customWidth="1"/>
  </cols>
  <sheetData>
    <row r="1" spans="1:12" s="32" customFormat="1" ht="20.65">
      <c r="A1" s="382" t="s">
        <v>235</v>
      </c>
      <c r="B1" s="269"/>
      <c r="C1" s="269"/>
      <c r="D1" s="269"/>
      <c r="E1" s="269"/>
      <c r="F1" s="269"/>
      <c r="G1" s="269"/>
      <c r="H1" s="269"/>
      <c r="I1" s="270"/>
      <c r="J1" s="270"/>
      <c r="K1" s="271"/>
      <c r="L1" s="383"/>
    </row>
    <row r="2" spans="1:12" s="32" customFormat="1" ht="20.65">
      <c r="A2" s="126" t="s">
        <v>52</v>
      </c>
      <c r="B2" s="30"/>
      <c r="C2" s="30"/>
      <c r="D2" s="30"/>
      <c r="E2" s="30"/>
      <c r="F2" s="30"/>
      <c r="G2" s="30"/>
      <c r="H2" s="30"/>
      <c r="I2" s="27"/>
      <c r="J2" s="27"/>
      <c r="K2" s="27"/>
      <c r="L2" s="127"/>
    </row>
    <row r="3" spans="1:12" s="32" customFormat="1" ht="22.5">
      <c r="A3" s="273">
        <v>2019</v>
      </c>
      <c r="B3" s="940" t="s">
        <v>626</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627</v>
      </c>
      <c r="E5" s="411" t="s">
        <v>627</v>
      </c>
      <c r="F5" s="411" t="s">
        <v>627</v>
      </c>
      <c r="G5" s="411" t="s">
        <v>627</v>
      </c>
      <c r="H5" s="411" t="s">
        <v>627</v>
      </c>
      <c r="I5" s="411" t="s">
        <v>627</v>
      </c>
      <c r="J5" s="411" t="s">
        <v>628</v>
      </c>
      <c r="K5" s="412" t="s">
        <v>628</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510</v>
      </c>
      <c r="C8" s="160" t="s">
        <v>126</v>
      </c>
      <c r="D8" s="918">
        <v>-513</v>
      </c>
      <c r="E8" s="724">
        <v>-257.707345971564</v>
      </c>
      <c r="F8" s="724">
        <v>-230.1982394366197</v>
      </c>
      <c r="G8" s="724">
        <v>-67.950899195456699</v>
      </c>
      <c r="H8" s="724">
        <v>-38.999085041106376</v>
      </c>
      <c r="I8" s="724">
        <v>-164.54443322999992</v>
      </c>
      <c r="J8" s="724">
        <v>-328.29271605000002</v>
      </c>
      <c r="K8" s="724">
        <v>-60</v>
      </c>
    </row>
    <row r="9" spans="1:12" s="2" customFormat="1">
      <c r="B9" s="223"/>
    </row>
    <row r="10" spans="1:12">
      <c r="B10" s="223" t="s">
        <v>511</v>
      </c>
      <c r="C10" s="160" t="s">
        <v>126</v>
      </c>
      <c r="D10" s="718">
        <v>-257.707345971564</v>
      </c>
      <c r="E10" s="719">
        <v>-230.1982394366197</v>
      </c>
      <c r="F10" s="719">
        <v>-67.950899195456699</v>
      </c>
      <c r="G10" s="719">
        <v>-38.999085041106376</v>
      </c>
      <c r="H10" s="719">
        <v>-164.54443322999992</v>
      </c>
      <c r="I10" s="719">
        <v>-328.29271605000002</v>
      </c>
      <c r="J10" s="719">
        <v>-60</v>
      </c>
      <c r="K10" s="720">
        <v>-60</v>
      </c>
    </row>
    <row r="11" spans="1:12">
      <c r="B11" s="223" t="s">
        <v>359</v>
      </c>
      <c r="C11" s="160" t="s">
        <v>126</v>
      </c>
      <c r="D11" s="721">
        <v>4571.4768957345968</v>
      </c>
      <c r="E11" s="722">
        <v>4673.7218309859154</v>
      </c>
      <c r="F11" s="722">
        <v>4702.326904874586</v>
      </c>
      <c r="G11" s="722">
        <v>1709.9992703027572</v>
      </c>
      <c r="H11" s="722">
        <v>6330.6664657096617</v>
      </c>
      <c r="I11" s="722">
        <v>6684.1453641668777</v>
      </c>
      <c r="J11" s="722">
        <v>6622.9351543260163</v>
      </c>
      <c r="K11" s="723">
        <v>5988.6793891325933</v>
      </c>
    </row>
    <row r="12" spans="1:12">
      <c r="B12" s="223" t="s">
        <v>360</v>
      </c>
      <c r="C12" s="160" t="s">
        <v>126</v>
      </c>
      <c r="D12" s="721">
        <v>0</v>
      </c>
      <c r="E12" s="722">
        <v>0</v>
      </c>
      <c r="F12" s="722">
        <v>0</v>
      </c>
      <c r="G12" s="722">
        <v>4311.9991027327596</v>
      </c>
      <c r="H12" s="722">
        <v>0</v>
      </c>
      <c r="I12" s="722">
        <v>0</v>
      </c>
      <c r="J12" s="722">
        <v>0</v>
      </c>
      <c r="K12" s="723">
        <v>0</v>
      </c>
    </row>
    <row r="13" spans="1:12">
      <c r="B13" s="223" t="s">
        <v>361</v>
      </c>
      <c r="C13" s="160" t="s">
        <v>126</v>
      </c>
      <c r="D13" s="721">
        <v>1196.7677725118483</v>
      </c>
      <c r="E13" s="722">
        <v>1241.0411971830986</v>
      </c>
      <c r="F13" s="722">
        <v>955.05300520586843</v>
      </c>
      <c r="G13" s="722">
        <v>0</v>
      </c>
      <c r="H13" s="722">
        <v>0</v>
      </c>
      <c r="I13" s="722">
        <v>0</v>
      </c>
      <c r="J13" s="722">
        <v>0</v>
      </c>
      <c r="K13" s="723">
        <v>0</v>
      </c>
    </row>
    <row r="14" spans="1:12">
      <c r="B14" s="223" t="s">
        <v>362</v>
      </c>
      <c r="C14" s="160" t="s">
        <v>126</v>
      </c>
      <c r="D14" s="721">
        <v>0</v>
      </c>
      <c r="E14" s="722">
        <v>0</v>
      </c>
      <c r="F14" s="722">
        <v>0</v>
      </c>
      <c r="G14" s="722">
        <v>0</v>
      </c>
      <c r="H14" s="722">
        <v>0</v>
      </c>
      <c r="I14" s="722">
        <v>0</v>
      </c>
      <c r="J14" s="722">
        <v>0</v>
      </c>
      <c r="K14" s="723">
        <v>0</v>
      </c>
    </row>
    <row r="15" spans="1:12">
      <c r="B15" s="223" t="s">
        <v>291</v>
      </c>
      <c r="C15" s="160" t="s">
        <v>126</v>
      </c>
      <c r="D15" s="721">
        <v>0</v>
      </c>
      <c r="E15" s="722">
        <v>0</v>
      </c>
      <c r="F15" s="722">
        <v>0</v>
      </c>
      <c r="G15" s="722">
        <v>0</v>
      </c>
      <c r="H15" s="722">
        <v>40.910809477124488</v>
      </c>
      <c r="I15" s="722">
        <v>41.91</v>
      </c>
      <c r="J15" s="722">
        <v>41.91</v>
      </c>
      <c r="K15" s="723">
        <v>41.91</v>
      </c>
    </row>
    <row r="16" spans="1:12">
      <c r="B16" s="223" t="s">
        <v>292</v>
      </c>
      <c r="C16" s="160" t="s">
        <v>126</v>
      </c>
      <c r="D16" s="721">
        <v>0</v>
      </c>
      <c r="E16" s="722">
        <v>0</v>
      </c>
      <c r="F16" s="722">
        <v>0</v>
      </c>
      <c r="G16" s="722">
        <v>9.0007120055892251</v>
      </c>
      <c r="H16" s="722">
        <v>-14.641297620000001</v>
      </c>
      <c r="I16" s="722">
        <v>-4.7476904700000002</v>
      </c>
      <c r="J16" s="722">
        <v>0</v>
      </c>
      <c r="K16" s="723">
        <v>0</v>
      </c>
    </row>
    <row r="17" spans="2:13">
      <c r="B17" s="223" t="s">
        <v>296</v>
      </c>
      <c r="C17" s="160" t="s">
        <v>126</v>
      </c>
      <c r="D17" s="721">
        <v>0</v>
      </c>
      <c r="E17" s="722">
        <v>0</v>
      </c>
      <c r="F17" s="722">
        <v>0</v>
      </c>
      <c r="G17" s="722">
        <v>0</v>
      </c>
      <c r="H17" s="722">
        <v>0</v>
      </c>
      <c r="I17" s="722">
        <v>0</v>
      </c>
      <c r="J17" s="722">
        <v>0</v>
      </c>
      <c r="K17" s="723">
        <v>0</v>
      </c>
    </row>
    <row r="18" spans="2:13">
      <c r="B18" s="223" t="s">
        <v>297</v>
      </c>
      <c r="C18" s="160" t="s">
        <v>126</v>
      </c>
      <c r="D18" s="721">
        <v>0</v>
      </c>
      <c r="E18" s="722">
        <v>0</v>
      </c>
      <c r="F18" s="722">
        <v>0</v>
      </c>
      <c r="G18" s="722">
        <v>0</v>
      </c>
      <c r="H18" s="722">
        <v>5.5225772400000004</v>
      </c>
      <c r="I18" s="722">
        <v>34.600522499999997</v>
      </c>
      <c r="J18" s="722">
        <v>0</v>
      </c>
      <c r="K18" s="723">
        <v>0</v>
      </c>
    </row>
    <row r="19" spans="2:13">
      <c r="B19" s="223" t="s">
        <v>298</v>
      </c>
      <c r="C19" s="160" t="s">
        <v>126</v>
      </c>
      <c r="D19" s="721">
        <v>0</v>
      </c>
      <c r="E19" s="722">
        <v>0</v>
      </c>
      <c r="F19" s="722">
        <v>0</v>
      </c>
      <c r="G19" s="722">
        <v>0</v>
      </c>
      <c r="H19" s="722">
        <v>0</v>
      </c>
      <c r="I19" s="722">
        <v>0</v>
      </c>
      <c r="J19" s="722">
        <v>0</v>
      </c>
      <c r="K19" s="723">
        <v>0</v>
      </c>
    </row>
    <row r="20" spans="2:13">
      <c r="B20" s="223" t="s">
        <v>299</v>
      </c>
      <c r="C20" s="160" t="s">
        <v>126</v>
      </c>
      <c r="D20" s="721">
        <v>0</v>
      </c>
      <c r="E20" s="722">
        <v>0</v>
      </c>
      <c r="F20" s="722">
        <v>0</v>
      </c>
      <c r="G20" s="722">
        <v>0</v>
      </c>
      <c r="H20" s="722">
        <v>0</v>
      </c>
      <c r="I20" s="722">
        <v>0</v>
      </c>
      <c r="J20" s="722">
        <v>0</v>
      </c>
      <c r="K20" s="723">
        <v>0</v>
      </c>
    </row>
    <row r="21" spans="2:13">
      <c r="B21" s="223" t="s">
        <v>300</v>
      </c>
      <c r="C21" s="160" t="s">
        <v>126</v>
      </c>
      <c r="D21" s="721">
        <v>-205.53732227488149</v>
      </c>
      <c r="E21" s="722">
        <v>-281.56478873239439</v>
      </c>
      <c r="F21" s="722">
        <v>-320.42901088499764</v>
      </c>
      <c r="G21" s="722">
        <v>0</v>
      </c>
      <c r="H21" s="722">
        <v>0</v>
      </c>
      <c r="I21" s="722">
        <v>0</v>
      </c>
      <c r="J21" s="722">
        <v>0</v>
      </c>
      <c r="K21" s="723">
        <v>0</v>
      </c>
    </row>
    <row r="22" spans="2:13">
      <c r="B22" s="223" t="s">
        <v>301</v>
      </c>
      <c r="C22" s="160" t="s">
        <v>126</v>
      </c>
      <c r="D22" s="721">
        <v>0</v>
      </c>
      <c r="E22" s="722">
        <v>0</v>
      </c>
      <c r="F22" s="722">
        <v>0</v>
      </c>
      <c r="G22" s="722">
        <v>0</v>
      </c>
      <c r="H22" s="722">
        <v>0</v>
      </c>
      <c r="I22" s="722">
        <v>0</v>
      </c>
      <c r="J22" s="722">
        <v>0</v>
      </c>
      <c r="K22" s="723">
        <v>0</v>
      </c>
    </row>
    <row r="23" spans="2:13">
      <c r="B23" s="14" t="s">
        <v>318</v>
      </c>
      <c r="C23" s="245" t="s">
        <v>126</v>
      </c>
      <c r="D23" s="724">
        <v>5305</v>
      </c>
      <c r="E23" s="724">
        <v>5403</v>
      </c>
      <c r="F23" s="724">
        <v>5269.0000000000009</v>
      </c>
      <c r="G23" s="724">
        <v>5991.9999999999991</v>
      </c>
      <c r="H23" s="724">
        <v>6197.9141215767859</v>
      </c>
      <c r="I23" s="724">
        <v>6427.6154801468774</v>
      </c>
      <c r="J23" s="724">
        <v>6604.8451543260162</v>
      </c>
      <c r="K23" s="725">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522</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605</v>
      </c>
      <c r="C30" s="160" t="s">
        <v>126</v>
      </c>
      <c r="D30" s="366">
        <v>0</v>
      </c>
      <c r="E30" s="400">
        <v>0</v>
      </c>
      <c r="F30" s="400">
        <v>0</v>
      </c>
      <c r="G30" s="400">
        <v>-9.7518340993969446</v>
      </c>
      <c r="H30" s="400">
        <v>-5.3491329926277427</v>
      </c>
      <c r="I30" s="400">
        <v>-1.74</v>
      </c>
      <c r="J30" s="400">
        <v>0</v>
      </c>
      <c r="K30" s="404">
        <v>0</v>
      </c>
    </row>
    <row r="31" spans="2:13">
      <c r="B31" s="390" t="s">
        <v>606</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607</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608</v>
      </c>
      <c r="C33" s="160" t="s">
        <v>126</v>
      </c>
      <c r="D33" s="366">
        <v>0</v>
      </c>
      <c r="E33" s="400">
        <v>0</v>
      </c>
      <c r="F33" s="400">
        <v>0</v>
      </c>
      <c r="G33" s="400">
        <v>0</v>
      </c>
      <c r="H33" s="400">
        <v>-5.5225772400000004</v>
      </c>
      <c r="I33" s="400">
        <v>-34.600521999999998</v>
      </c>
      <c r="J33" s="400">
        <v>0</v>
      </c>
      <c r="K33" s="404">
        <v>0</v>
      </c>
    </row>
    <row r="34" spans="2:12">
      <c r="B34" s="390" t="s">
        <v>609</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610</v>
      </c>
      <c r="C35" s="160" t="s">
        <v>126</v>
      </c>
      <c r="D35" s="366">
        <v>0</v>
      </c>
      <c r="E35" s="400">
        <v>0</v>
      </c>
      <c r="F35" s="400">
        <v>0</v>
      </c>
      <c r="G35" s="400">
        <v>0</v>
      </c>
      <c r="H35" s="400">
        <v>0</v>
      </c>
      <c r="I35" s="400">
        <v>0</v>
      </c>
      <c r="J35" s="400">
        <v>0</v>
      </c>
      <c r="K35" s="404">
        <v>0</v>
      </c>
    </row>
    <row r="36" spans="2:12">
      <c r="B36" s="390" t="s">
        <v>611</v>
      </c>
      <c r="C36" s="160" t="s">
        <v>126</v>
      </c>
      <c r="D36" s="366">
        <v>-299</v>
      </c>
      <c r="E36" s="400">
        <v>-430</v>
      </c>
      <c r="F36" s="400">
        <v>-332</v>
      </c>
      <c r="G36" s="400">
        <v>0</v>
      </c>
      <c r="H36" s="400">
        <v>0</v>
      </c>
      <c r="I36" s="400">
        <v>0</v>
      </c>
      <c r="J36" s="400">
        <v>0</v>
      </c>
      <c r="K36" s="404">
        <v>0</v>
      </c>
    </row>
    <row r="37" spans="2:12">
      <c r="B37" s="390" t="s">
        <v>612</v>
      </c>
      <c r="C37" s="160" t="s">
        <v>126</v>
      </c>
      <c r="D37" s="366">
        <v>-3904.1598835957343</v>
      </c>
      <c r="E37" s="400">
        <v>-3823.2861000000012</v>
      </c>
      <c r="F37" s="400">
        <v>-3772.7720000000008</v>
      </c>
      <c r="G37" s="400">
        <v>-4281.9804073944924</v>
      </c>
      <c r="H37" s="400">
        <v>-4452.2751550216735</v>
      </c>
      <c r="I37" s="400">
        <v>-4611.2798562516909</v>
      </c>
      <c r="J37" s="400">
        <v>-4761.1639382094045</v>
      </c>
      <c r="K37" s="404">
        <v>-4273.3161901875583</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354</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32">
        <v>1151.2533142819907</v>
      </c>
      <c r="E42" s="733">
        <v>1127.3906999999999</v>
      </c>
      <c r="F42" s="733">
        <v>1112.1629999999996</v>
      </c>
      <c r="G42" s="733">
        <v>1354.5410000000002</v>
      </c>
      <c r="H42" s="733">
        <v>1396.2406539755048</v>
      </c>
      <c r="I42" s="734">
        <v>1475.5133638951875</v>
      </c>
      <c r="J42" s="734">
        <v>1558.0678154524667</v>
      </c>
      <c r="K42" s="735">
        <v>1433.4001906465037</v>
      </c>
    </row>
    <row r="43" spans="2:12">
      <c r="B43" s="391" t="s">
        <v>305</v>
      </c>
      <c r="C43" s="160" t="s">
        <v>126</v>
      </c>
      <c r="D43" s="736"/>
      <c r="E43" s="737"/>
      <c r="F43" s="737"/>
      <c r="G43" s="738"/>
      <c r="H43" s="738"/>
      <c r="I43" s="738"/>
      <c r="J43" s="738">
        <v>32.21490314223275</v>
      </c>
      <c r="K43" s="739">
        <v>248.63285000668907</v>
      </c>
    </row>
    <row r="44" spans="2:12">
      <c r="B44" s="365" t="s">
        <v>426</v>
      </c>
      <c r="C44" s="160" t="s">
        <v>126</v>
      </c>
      <c r="D44" s="97">
        <v>1151.2533142819907</v>
      </c>
      <c r="E44" s="98">
        <v>1127.3906999999999</v>
      </c>
      <c r="F44" s="98">
        <v>1112.1629999999996</v>
      </c>
      <c r="G44" s="98">
        <v>1354.5410000000002</v>
      </c>
      <c r="H44" s="98">
        <v>1396.2406539755048</v>
      </c>
      <c r="I44" s="98">
        <v>1475.5133638951875</v>
      </c>
      <c r="J44" s="98">
        <v>1590.2827185946994</v>
      </c>
      <c r="K44" s="99">
        <v>1682.0330406531928</v>
      </c>
    </row>
    <row r="45" spans="2:12">
      <c r="D45" s="236" t="s">
        <v>631</v>
      </c>
      <c r="E45" s="237" t="s">
        <v>631</v>
      </c>
      <c r="F45" s="237" t="s">
        <v>631</v>
      </c>
      <c r="G45" s="237" t="s">
        <v>631</v>
      </c>
      <c r="H45" s="237" t="s">
        <v>631</v>
      </c>
      <c r="I45" s="237" t="s">
        <v>631</v>
      </c>
      <c r="J45" s="237" t="s">
        <v>631</v>
      </c>
      <c r="K45" s="238" t="s">
        <v>631</v>
      </c>
    </row>
    <row r="47" spans="2:12">
      <c r="B47" s="855" t="s">
        <v>427</v>
      </c>
      <c r="C47" s="160" t="s">
        <v>126</v>
      </c>
      <c r="D47" s="870">
        <v>929.13824251233825</v>
      </c>
      <c r="E47" s="98">
        <v>1151.2533142819907</v>
      </c>
      <c r="F47" s="98">
        <v>1127.3906999999999</v>
      </c>
      <c r="G47" s="98">
        <v>1112.1629999999996</v>
      </c>
      <c r="H47" s="98">
        <v>1354.5410000000002</v>
      </c>
      <c r="I47" s="98">
        <v>1396.2406539755048</v>
      </c>
      <c r="J47" s="98">
        <v>1475.5133638951875</v>
      </c>
      <c r="K47" s="99">
        <v>1590.2827185946994</v>
      </c>
      <c r="L47" s="854"/>
    </row>
    <row r="48" spans="2:12">
      <c r="B48" s="855" t="s">
        <v>428</v>
      </c>
      <c r="C48" s="160" t="s">
        <v>126</v>
      </c>
      <c r="D48" s="604">
        <v>1151.2533142819907</v>
      </c>
      <c r="E48" s="605">
        <v>1127.3906999999999</v>
      </c>
      <c r="F48" s="605">
        <v>1112.1629999999996</v>
      </c>
      <c r="G48" s="605">
        <v>1354.5410000000002</v>
      </c>
      <c r="H48" s="605">
        <v>1396.2406539755048</v>
      </c>
      <c r="I48" s="605">
        <v>1475.5133638951875</v>
      </c>
      <c r="J48" s="605">
        <v>1590.2827185946994</v>
      </c>
      <c r="K48" s="869">
        <v>1682.0330406531928</v>
      </c>
      <c r="L48" s="854"/>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12">
        <v>1</v>
      </c>
      <c r="E52" s="513">
        <v>1</v>
      </c>
      <c r="F52" s="513">
        <v>1</v>
      </c>
      <c r="G52" s="513">
        <v>1</v>
      </c>
      <c r="H52" s="513">
        <v>1</v>
      </c>
      <c r="I52" s="513">
        <v>1</v>
      </c>
      <c r="J52" s="513">
        <v>1</v>
      </c>
      <c r="K52" s="514">
        <v>1</v>
      </c>
    </row>
    <row r="53" spans="2:13">
      <c r="C53" s="854"/>
      <c r="D53" s="854"/>
      <c r="E53" s="854"/>
      <c r="F53" s="854"/>
      <c r="G53" s="854"/>
      <c r="H53" s="854"/>
      <c r="I53" s="854"/>
      <c r="J53" s="854"/>
      <c r="K53" s="854"/>
      <c r="L53" s="854"/>
    </row>
    <row r="54" spans="2:13">
      <c r="B54" s="210" t="s">
        <v>450</v>
      </c>
      <c r="C54" s="280" t="s">
        <v>126</v>
      </c>
      <c r="D54" s="740">
        <v>1040.1957783971645</v>
      </c>
      <c r="E54" s="741">
        <v>1139.3220071409953</v>
      </c>
      <c r="F54" s="741">
        <v>1119.7768499999997</v>
      </c>
      <c r="G54" s="741">
        <v>1233.3519999999999</v>
      </c>
      <c r="H54" s="741">
        <v>1375.3908269877525</v>
      </c>
      <c r="I54" s="741">
        <v>1435.8770089353461</v>
      </c>
      <c r="J54" s="741">
        <v>1532.8980412449434</v>
      </c>
      <c r="K54" s="742">
        <v>1636.157879623946</v>
      </c>
    </row>
    <row r="55" spans="2:13">
      <c r="B55" s="210" t="s">
        <v>270</v>
      </c>
      <c r="C55" s="160" t="s">
        <v>126</v>
      </c>
      <c r="D55" s="726">
        <v>874.9231686384353</v>
      </c>
      <c r="E55" s="727">
        <v>800.00271655436882</v>
      </c>
      <c r="F55" s="727">
        <v>847.22306143118794</v>
      </c>
      <c r="G55" s="727">
        <v>804.1621729534063</v>
      </c>
      <c r="H55" s="727">
        <v>764.46237625696131</v>
      </c>
      <c r="I55" s="727">
        <v>818.28077495812386</v>
      </c>
      <c r="J55" s="727">
        <v>868.05063068614095</v>
      </c>
      <c r="K55" s="728">
        <v>934.95482167739192</v>
      </c>
    </row>
    <row r="56" spans="2:13">
      <c r="B56" s="210" t="s">
        <v>498</v>
      </c>
      <c r="C56" s="160" t="s">
        <v>126</v>
      </c>
      <c r="D56" s="907">
        <v>1915.1189470355998</v>
      </c>
      <c r="E56" s="907">
        <v>1939.3247236953641</v>
      </c>
      <c r="F56" s="907">
        <v>1966.9999114311877</v>
      </c>
      <c r="G56" s="907">
        <v>2037.5141729534062</v>
      </c>
      <c r="H56" s="907">
        <v>2139.8532032447138</v>
      </c>
      <c r="I56" s="907">
        <v>2254.15778389347</v>
      </c>
      <c r="J56" s="907">
        <v>2400.9486719310844</v>
      </c>
      <c r="K56" s="907">
        <v>2571.1127013013379</v>
      </c>
    </row>
    <row r="57" spans="2:13">
      <c r="B57" s="210" t="s">
        <v>233</v>
      </c>
      <c r="C57" s="160" t="s">
        <v>7</v>
      </c>
      <c r="D57" s="241">
        <v>0.54314943727504594</v>
      </c>
      <c r="E57" s="242">
        <v>0.58748387684659042</v>
      </c>
      <c r="F57" s="242">
        <v>0.56928159655342891</v>
      </c>
      <c r="G57" s="242">
        <v>0.60532192431929854</v>
      </c>
      <c r="H57" s="242">
        <v>0.64275008439934689</v>
      </c>
      <c r="I57" s="242">
        <v>0.63699046233367163</v>
      </c>
      <c r="J57" s="242">
        <v>0.63845514865256681</v>
      </c>
      <c r="K57" s="243">
        <v>0.63636178950686384</v>
      </c>
    </row>
    <row r="58" spans="2:13">
      <c r="B58" s="210" t="s">
        <v>113</v>
      </c>
      <c r="C58" s="160" t="s">
        <v>7</v>
      </c>
      <c r="D58" s="908">
        <v>0.65</v>
      </c>
      <c r="E58" s="909">
        <v>0.65</v>
      </c>
      <c r="F58" s="909">
        <v>0.65</v>
      </c>
      <c r="G58" s="909">
        <v>0.65</v>
      </c>
      <c r="H58" s="909">
        <v>0.65</v>
      </c>
      <c r="I58" s="909">
        <v>0.65</v>
      </c>
      <c r="J58" s="909">
        <v>0.65</v>
      </c>
      <c r="K58" s="910">
        <v>0.65</v>
      </c>
    </row>
    <row r="59" spans="2:13">
      <c r="B59" s="210" t="s">
        <v>234</v>
      </c>
      <c r="C59" s="160" t="s">
        <v>7</v>
      </c>
      <c r="D59" s="246">
        <v>-0.10685056272495408</v>
      </c>
      <c r="E59" s="247">
        <v>-6.2516123153409597E-2</v>
      </c>
      <c r="F59" s="247">
        <v>-8.0718403446571108E-2</v>
      </c>
      <c r="G59" s="247">
        <v>-4.4678075680701479E-2</v>
      </c>
      <c r="H59" s="247">
        <v>-7.249915600653134E-3</v>
      </c>
      <c r="I59" s="247">
        <v>-1.3009537666328397E-2</v>
      </c>
      <c r="J59" s="247">
        <v>-1.1544851347433216E-2</v>
      </c>
      <c r="K59" s="248">
        <v>-1.3638210493136182E-2</v>
      </c>
    </row>
    <row r="61" spans="2:13">
      <c r="B61" s="210" t="s">
        <v>505</v>
      </c>
      <c r="C61" s="163" t="s">
        <v>182</v>
      </c>
      <c r="D61" s="911">
        <v>871.98986301857667</v>
      </c>
      <c r="E61" s="730">
        <v>939.85466021039224</v>
      </c>
      <c r="F61" s="730">
        <v>913.4119832400014</v>
      </c>
      <c r="G61" s="730">
        <v>982.9025292535157</v>
      </c>
      <c r="H61" s="730">
        <v>1061.1686771979789</v>
      </c>
      <c r="I61" s="730">
        <v>1076.0058472864057</v>
      </c>
      <c r="J61" s="730">
        <v>1119.5705971463155</v>
      </c>
      <c r="K61" s="731">
        <v>1165.2762613033638</v>
      </c>
      <c r="M61" s="341"/>
    </row>
    <row r="62" spans="2:13">
      <c r="B62" s="210" t="s">
        <v>503</v>
      </c>
      <c r="C62" s="163" t="s">
        <v>182</v>
      </c>
      <c r="D62" s="692">
        <v>733.44282856867221</v>
      </c>
      <c r="E62" s="693">
        <v>659.94185719397615</v>
      </c>
      <c r="F62" s="693">
        <v>691.0874222739352</v>
      </c>
      <c r="G62" s="693">
        <v>640.86573316125987</v>
      </c>
      <c r="H62" s="693">
        <v>589.81310087467011</v>
      </c>
      <c r="I62" s="693">
        <v>613.19659908047061</v>
      </c>
      <c r="J62" s="693">
        <v>633.99126152006534</v>
      </c>
      <c r="K62" s="694">
        <v>665.87746369695697</v>
      </c>
      <c r="M62" s="341"/>
    </row>
    <row r="63" spans="2:13">
      <c r="B63" s="210" t="s">
        <v>504</v>
      </c>
      <c r="C63" s="163" t="s">
        <v>182</v>
      </c>
      <c r="D63" s="906">
        <v>1605.4326915872489</v>
      </c>
      <c r="E63" s="906">
        <v>1599.7965174043684</v>
      </c>
      <c r="F63" s="906">
        <v>1604.4994055139366</v>
      </c>
      <c r="G63" s="906">
        <v>1623.7682624147756</v>
      </c>
      <c r="H63" s="906">
        <v>1650.9817780726491</v>
      </c>
      <c r="I63" s="906">
        <v>1689.2024463668763</v>
      </c>
      <c r="J63" s="906">
        <v>1753.5618586663809</v>
      </c>
      <c r="K63" s="906">
        <v>1831.1537250003207</v>
      </c>
    </row>
    <row r="64" spans="2:13">
      <c r="B64" s="210" t="s">
        <v>233</v>
      </c>
      <c r="C64" s="160" t="s">
        <v>7</v>
      </c>
      <c r="D64" s="241">
        <v>0.54314943727504594</v>
      </c>
      <c r="E64" s="242">
        <v>0.58748387684659042</v>
      </c>
      <c r="F64" s="242">
        <v>0.56928159655342891</v>
      </c>
      <c r="G64" s="242">
        <v>0.60532192431929854</v>
      </c>
      <c r="H64" s="242">
        <v>0.64275008439934678</v>
      </c>
      <c r="I64" s="242">
        <v>0.63699046233367163</v>
      </c>
      <c r="J64" s="242">
        <v>0.63845514865256681</v>
      </c>
      <c r="K64" s="243">
        <v>0.63636178950686384</v>
      </c>
    </row>
    <row r="65" spans="2:11">
      <c r="B65" s="210" t="s">
        <v>113</v>
      </c>
      <c r="C65" s="160" t="s">
        <v>7</v>
      </c>
      <c r="D65" s="908">
        <v>0.65</v>
      </c>
      <c r="E65" s="909">
        <v>0.65</v>
      </c>
      <c r="F65" s="909">
        <v>0.65</v>
      </c>
      <c r="G65" s="909">
        <v>0.65</v>
      </c>
      <c r="H65" s="909">
        <v>0.65</v>
      </c>
      <c r="I65" s="909">
        <v>0.65</v>
      </c>
      <c r="J65" s="909">
        <v>0.65</v>
      </c>
      <c r="K65" s="910">
        <v>0.65</v>
      </c>
    </row>
    <row r="66" spans="2:11">
      <c r="B66" s="210" t="s">
        <v>234</v>
      </c>
      <c r="C66" s="160" t="s">
        <v>7</v>
      </c>
      <c r="D66" s="246">
        <v>-0.10685056272495408</v>
      </c>
      <c r="E66" s="247">
        <v>-6.2516123153409597E-2</v>
      </c>
      <c r="F66" s="247">
        <v>-8.0718403446571108E-2</v>
      </c>
      <c r="G66" s="247">
        <v>-4.4678075680701479E-2</v>
      </c>
      <c r="H66" s="247">
        <v>-7.249915600653245E-3</v>
      </c>
      <c r="I66" s="247">
        <v>-1.3009537666328397E-2</v>
      </c>
      <c r="J66" s="247">
        <v>-1.1544851347433216E-2</v>
      </c>
      <c r="K66" s="248">
        <v>-1.3638210493136182E-2</v>
      </c>
    </row>
  </sheetData>
  <conditionalFormatting sqref="D6:K6">
    <cfRule type="expression" dxfId="26" priority="18">
      <formula>AND(D$5="Actuals",E$5="Forecast")</formula>
    </cfRule>
  </conditionalFormatting>
  <conditionalFormatting sqref="D5:K5">
    <cfRule type="expression" dxfId="25"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35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52</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627</v>
      </c>
      <c r="E5" s="411" t="s">
        <v>627</v>
      </c>
      <c r="F5" s="411" t="s">
        <v>627</v>
      </c>
      <c r="G5" s="411" t="s">
        <v>627</v>
      </c>
      <c r="H5" s="411" t="s">
        <v>627</v>
      </c>
      <c r="I5" s="411" t="s">
        <v>627</v>
      </c>
      <c r="J5" s="411" t="s">
        <v>628</v>
      </c>
      <c r="K5" s="412" t="s">
        <v>628</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43">
        <v>1645.4466120016925</v>
      </c>
      <c r="E11" s="744">
        <v>1652.1871055408658</v>
      </c>
      <c r="F11" s="744">
        <v>1676.3631308540873</v>
      </c>
      <c r="G11" s="744">
        <v>1701.936668620202</v>
      </c>
      <c r="H11" s="744">
        <v>1730.63865964554</v>
      </c>
      <c r="I11" s="744">
        <v>1772.6451738967901</v>
      </c>
      <c r="J11" s="744">
        <v>1815.6887389153374</v>
      </c>
      <c r="K11" s="745">
        <v>1857.7785067613572</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608">
        <v>1643.6116038196683</v>
      </c>
      <c r="E16" s="746">
        <v>1633.7523572128546</v>
      </c>
      <c r="F16" s="746">
        <v>1630.2437046654011</v>
      </c>
      <c r="G16" s="746">
        <v>1641.94477949463</v>
      </c>
      <c r="H16" s="746">
        <v>1668.0813760633564</v>
      </c>
      <c r="I16" s="746">
        <v>1695.7736370634457</v>
      </c>
      <c r="J16" s="746">
        <v>1742.9788256549223</v>
      </c>
      <c r="K16" s="611">
        <v>1823.6318574252161</v>
      </c>
      <c r="N16" s="134"/>
    </row>
    <row r="17" spans="2:14" s="2" customFormat="1">
      <c r="B17" s="416" t="s">
        <v>325</v>
      </c>
      <c r="C17" s="220" t="s">
        <v>182</v>
      </c>
      <c r="D17" s="616"/>
      <c r="E17" s="617"/>
      <c r="F17" s="617"/>
      <c r="G17" s="617"/>
      <c r="H17" s="617"/>
      <c r="I17" s="617"/>
      <c r="J17" s="617"/>
      <c r="K17" s="710"/>
      <c r="N17" s="134"/>
    </row>
    <row r="18" spans="2:14" s="2" customFormat="1">
      <c r="B18" s="12" t="s">
        <v>326</v>
      </c>
      <c r="C18" s="220" t="s">
        <v>182</v>
      </c>
      <c r="D18" s="747">
        <v>1643.6116038196683</v>
      </c>
      <c r="E18" s="748">
        <v>1633.7523572128546</v>
      </c>
      <c r="F18" s="748">
        <v>1630.2437046654011</v>
      </c>
      <c r="G18" s="748">
        <v>1641.94477949463</v>
      </c>
      <c r="H18" s="748">
        <v>1668.0813760633564</v>
      </c>
      <c r="I18" s="748">
        <v>1695.7736370634457</v>
      </c>
      <c r="J18" s="748">
        <v>1742.9788256549223</v>
      </c>
      <c r="K18" s="749">
        <v>1823.6318574252161</v>
      </c>
      <c r="N18" s="134"/>
    </row>
    <row r="19" spans="2:14" s="2" customFormat="1">
      <c r="B19" s="418" t="s">
        <v>327</v>
      </c>
      <c r="C19" s="220" t="s">
        <v>182</v>
      </c>
      <c r="D19" s="612">
        <v>82.977864312581161</v>
      </c>
      <c r="E19" s="613">
        <v>89.837938184960251</v>
      </c>
      <c r="F19" s="613">
        <v>101.67994543487893</v>
      </c>
      <c r="G19" s="613">
        <v>104.1790159042514</v>
      </c>
      <c r="H19" s="613">
        <v>113.09110599887673</v>
      </c>
      <c r="I19" s="613">
        <v>131.25962675064292</v>
      </c>
      <c r="J19" s="613">
        <v>147.33982107091001</v>
      </c>
      <c r="K19" s="709">
        <v>158.22909098671948</v>
      </c>
      <c r="N19" s="134"/>
    </row>
    <row r="20" spans="2:14" s="2" customFormat="1">
      <c r="B20" s="418" t="s">
        <v>334</v>
      </c>
      <c r="C20" s="220" t="s">
        <v>182</v>
      </c>
      <c r="D20" s="616">
        <v>-11.618736318923908</v>
      </c>
      <c r="E20" s="617">
        <v>-10.654553063324414</v>
      </c>
      <c r="F20" s="617">
        <v>-13.318986197043074</v>
      </c>
      <c r="G20" s="617">
        <v>-0.87197745189818932</v>
      </c>
      <c r="H20" s="617">
        <v>-2.4290750537379466</v>
      </c>
      <c r="I20" s="617">
        <v>6.3510869794002645</v>
      </c>
      <c r="J20" s="617">
        <v>32.219253055018754</v>
      </c>
      <c r="K20" s="710">
        <v>24.196144985418101</v>
      </c>
      <c r="N20" s="134"/>
    </row>
    <row r="21" spans="2:14" s="2" customFormat="1">
      <c r="B21" s="417" t="s">
        <v>330</v>
      </c>
      <c r="C21" s="220" t="s">
        <v>182</v>
      </c>
      <c r="D21" s="747">
        <v>71.359127993657253</v>
      </c>
      <c r="E21" s="748">
        <v>79.183385121635837</v>
      </c>
      <c r="F21" s="748">
        <v>88.360959237835857</v>
      </c>
      <c r="G21" s="748">
        <v>103.30703845235321</v>
      </c>
      <c r="H21" s="748">
        <v>110.66203094513878</v>
      </c>
      <c r="I21" s="748">
        <v>137.61071373004319</v>
      </c>
      <c r="J21" s="748">
        <v>179.55907412592876</v>
      </c>
      <c r="K21" s="749">
        <v>182.42523597213759</v>
      </c>
      <c r="N21" s="134"/>
    </row>
    <row r="22" spans="2:14" s="2" customFormat="1">
      <c r="B22" s="418" t="s">
        <v>328</v>
      </c>
      <c r="C22" s="220" t="s">
        <v>182</v>
      </c>
      <c r="D22" s="612">
        <v>-81.218374600470867</v>
      </c>
      <c r="E22" s="613">
        <v>-83.197200117738205</v>
      </c>
      <c r="F22" s="613">
        <v>-77.617062462599449</v>
      </c>
      <c r="G22" s="613">
        <v>-78.685186207652819</v>
      </c>
      <c r="H22" s="613">
        <v>-84.488037660144087</v>
      </c>
      <c r="I22" s="613">
        <v>-91.994173650170524</v>
      </c>
      <c r="J22" s="613">
        <v>-100.18097855597534</v>
      </c>
      <c r="K22" s="709">
        <v>-110.48262936719637</v>
      </c>
      <c r="N22" s="134"/>
    </row>
    <row r="23" spans="2:14" s="2" customFormat="1">
      <c r="B23" s="418" t="s">
        <v>329</v>
      </c>
      <c r="C23" s="220" t="s">
        <v>182</v>
      </c>
      <c r="D23" s="616">
        <v>0</v>
      </c>
      <c r="E23" s="617">
        <v>0.50516244864886062</v>
      </c>
      <c r="F23" s="617">
        <v>0.95717805399250722</v>
      </c>
      <c r="G23" s="617">
        <v>1.5147443240260259</v>
      </c>
      <c r="H23" s="617">
        <v>1.5182677150947512</v>
      </c>
      <c r="I23" s="617">
        <v>1.5886485116039353</v>
      </c>
      <c r="J23" s="617">
        <v>1.2749362003402354</v>
      </c>
      <c r="K23" s="710">
        <v>-0.15734266785430862</v>
      </c>
      <c r="N23" s="134"/>
    </row>
    <row r="24" spans="2:14" s="2" customFormat="1">
      <c r="B24" s="417" t="s">
        <v>331</v>
      </c>
      <c r="C24" s="220" t="s">
        <v>182</v>
      </c>
      <c r="D24" s="747">
        <v>-81.218374600470867</v>
      </c>
      <c r="E24" s="748">
        <v>-82.692037669089345</v>
      </c>
      <c r="F24" s="748">
        <v>-76.659884408606942</v>
      </c>
      <c r="G24" s="748">
        <v>-77.170441883626793</v>
      </c>
      <c r="H24" s="748">
        <v>-82.969769945049336</v>
      </c>
      <c r="I24" s="748">
        <v>-90.405525138566588</v>
      </c>
      <c r="J24" s="748">
        <v>-98.906042355635108</v>
      </c>
      <c r="K24" s="749">
        <v>-110.63997203505068</v>
      </c>
      <c r="N24" s="134"/>
    </row>
    <row r="25" spans="2:14" s="2" customFormat="1">
      <c r="B25" s="419" t="s">
        <v>266</v>
      </c>
      <c r="C25" s="220" t="s">
        <v>182</v>
      </c>
      <c r="D25" s="750"/>
      <c r="E25" s="751"/>
      <c r="F25" s="751"/>
      <c r="G25" s="751"/>
      <c r="H25" s="751"/>
      <c r="I25" s="751"/>
      <c r="J25" s="751"/>
      <c r="K25" s="752"/>
      <c r="N25" s="134"/>
    </row>
    <row r="26" spans="2:14" s="2" customFormat="1">
      <c r="B26" s="419" t="s">
        <v>266</v>
      </c>
      <c r="C26" s="220" t="s">
        <v>182</v>
      </c>
      <c r="D26" s="750"/>
      <c r="E26" s="751"/>
      <c r="F26" s="751"/>
      <c r="G26" s="751"/>
      <c r="H26" s="751"/>
      <c r="I26" s="751"/>
      <c r="J26" s="751"/>
      <c r="K26" s="752"/>
      <c r="N26" s="134"/>
    </row>
    <row r="27" spans="2:14" s="2" customFormat="1">
      <c r="B27" s="419" t="s">
        <v>266</v>
      </c>
      <c r="C27" s="220" t="s">
        <v>182</v>
      </c>
      <c r="D27" s="750"/>
      <c r="E27" s="751"/>
      <c r="F27" s="751"/>
      <c r="G27" s="751"/>
      <c r="H27" s="751"/>
      <c r="I27" s="751"/>
      <c r="J27" s="751"/>
      <c r="K27" s="752"/>
      <c r="N27" s="134"/>
    </row>
    <row r="28" spans="2:14" s="2" customFormat="1">
      <c r="B28" s="417" t="s">
        <v>332</v>
      </c>
      <c r="C28" s="220" t="s">
        <v>182</v>
      </c>
      <c r="D28" s="753">
        <v>0</v>
      </c>
      <c r="E28" s="754">
        <v>0</v>
      </c>
      <c r="F28" s="754">
        <v>0</v>
      </c>
      <c r="G28" s="754">
        <v>0</v>
      </c>
      <c r="H28" s="754">
        <v>0</v>
      </c>
      <c r="I28" s="754">
        <v>0</v>
      </c>
      <c r="J28" s="754">
        <v>0</v>
      </c>
      <c r="K28" s="755">
        <v>0</v>
      </c>
      <c r="N28" s="134"/>
    </row>
    <row r="29" spans="2:14" s="2" customFormat="1">
      <c r="B29" s="12" t="s">
        <v>333</v>
      </c>
      <c r="C29" s="220" t="s">
        <v>182</v>
      </c>
      <c r="D29" s="756">
        <v>1633.7523572128546</v>
      </c>
      <c r="E29" s="757">
        <v>1630.2437046654011</v>
      </c>
      <c r="F29" s="757">
        <v>1641.94477949463</v>
      </c>
      <c r="G29" s="757">
        <v>1668.0813760633564</v>
      </c>
      <c r="H29" s="757">
        <v>1695.7736370634457</v>
      </c>
      <c r="I29" s="757">
        <v>1742.9788256549223</v>
      </c>
      <c r="J29" s="757">
        <v>1823.6318574252161</v>
      </c>
      <c r="K29" s="758">
        <v>1895.4171213623031</v>
      </c>
      <c r="N29" s="134"/>
    </row>
    <row r="30" spans="2:14" s="2" customFormat="1">
      <c r="B30" s="12"/>
      <c r="C30" s="220"/>
      <c r="D30" s="220"/>
      <c r="E30" s="220"/>
      <c r="F30" s="220"/>
      <c r="G30" s="220"/>
      <c r="H30" s="220"/>
      <c r="I30" s="220"/>
      <c r="J30" s="220"/>
      <c r="K30" s="220"/>
      <c r="L30" s="220"/>
      <c r="N30" s="134"/>
    </row>
    <row r="31" spans="2:14" s="2" customFormat="1">
      <c r="B31" s="12" t="s">
        <v>501</v>
      </c>
      <c r="C31" s="220" t="s">
        <v>182</v>
      </c>
      <c r="D31" s="756">
        <v>-11.618736318923908</v>
      </c>
      <c r="E31" s="756">
        <v>-10.149390614675553</v>
      </c>
      <c r="F31" s="756">
        <v>-12.361808143050567</v>
      </c>
      <c r="G31" s="756">
        <v>0.64276687212783656</v>
      </c>
      <c r="H31" s="756">
        <v>-0.91080733864319541</v>
      </c>
      <c r="I31" s="756">
        <v>7.9397354910041997</v>
      </c>
      <c r="J31" s="756">
        <v>33.494189255358989</v>
      </c>
      <c r="K31" s="756">
        <v>24.038802317563793</v>
      </c>
      <c r="L31" s="220"/>
      <c r="N31" s="134"/>
    </row>
    <row r="32" spans="2:14" s="2" customFormat="1">
      <c r="B32" s="12" t="s">
        <v>502</v>
      </c>
      <c r="C32" s="220"/>
      <c r="D32" s="539" t="b">
        <v>1</v>
      </c>
      <c r="E32" s="539" t="b">
        <v>1</v>
      </c>
      <c r="F32" s="539" t="b">
        <v>1</v>
      </c>
      <c r="G32" s="539" t="b">
        <v>1</v>
      </c>
      <c r="H32" s="539" t="b">
        <v>1</v>
      </c>
      <c r="I32" s="539" t="b">
        <v>1</v>
      </c>
      <c r="J32" s="539" t="s">
        <v>633</v>
      </c>
      <c r="K32" s="539" t="s">
        <v>633</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365</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499</v>
      </c>
      <c r="C36" s="281" t="s">
        <v>125</v>
      </c>
      <c r="D36" s="902">
        <v>1.1544860891609932</v>
      </c>
      <c r="E36" s="903"/>
      <c r="F36" s="903"/>
      <c r="G36" s="903"/>
      <c r="H36" s="903"/>
      <c r="I36" s="903"/>
      <c r="J36" s="903"/>
      <c r="K36" s="903"/>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56">
        <v>1932.7111614778032</v>
      </c>
      <c r="E38" s="756">
        <v>1945.938285912925</v>
      </c>
      <c r="F38" s="756">
        <v>1988.0615369494506</v>
      </c>
      <c r="G38" s="756">
        <v>2086.966808957362</v>
      </c>
      <c r="H38" s="756">
        <v>2192.739597532066</v>
      </c>
      <c r="I38" s="756">
        <v>2315.5759702548739</v>
      </c>
      <c r="J38" s="756">
        <v>2486.3213736072953</v>
      </c>
      <c r="K38" s="756">
        <v>2655.9040289953805</v>
      </c>
      <c r="N38" s="134"/>
    </row>
    <row r="39" spans="2:14" s="2" customFormat="1">
      <c r="B39" s="12"/>
      <c r="C39" s="220"/>
      <c r="D39" s="220"/>
      <c r="E39" s="220"/>
      <c r="F39" s="220"/>
      <c r="G39" s="220"/>
      <c r="H39" s="220"/>
      <c r="I39" s="220"/>
      <c r="J39" s="220"/>
      <c r="K39" s="220"/>
      <c r="N39" s="134"/>
    </row>
    <row r="40" spans="2:14" s="2" customFormat="1">
      <c r="B40" s="530"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30"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30"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1043.5312495317119</v>
      </c>
      <c r="E45" s="98">
        <v>1039.8677363128395</v>
      </c>
      <c r="F45" s="98">
        <v>1042.9246135840588</v>
      </c>
      <c r="G45" s="98">
        <v>1055.4493705696041</v>
      </c>
      <c r="H45" s="98">
        <v>1073.1381557472221</v>
      </c>
      <c r="I45" s="98">
        <v>1097.9815901384695</v>
      </c>
      <c r="J45" s="98">
        <v>1139.8152081331475</v>
      </c>
      <c r="K45" s="99">
        <v>1190.2499212502084</v>
      </c>
    </row>
    <row r="46" spans="2:14">
      <c r="B46" s="392" t="s">
        <v>230</v>
      </c>
      <c r="C46" s="420" t="s">
        <v>182</v>
      </c>
      <c r="D46" s="545">
        <v>561.90144205553702</v>
      </c>
      <c r="E46" s="546">
        <v>559.92878109152889</v>
      </c>
      <c r="F46" s="546">
        <v>561.57479192987773</v>
      </c>
      <c r="G46" s="546">
        <v>568.31889184517138</v>
      </c>
      <c r="H46" s="546">
        <v>577.84362232542719</v>
      </c>
      <c r="I46" s="546">
        <v>591.22085622840666</v>
      </c>
      <c r="J46" s="546">
        <v>613.74665053323326</v>
      </c>
      <c r="K46" s="547">
        <v>640.90380375011216</v>
      </c>
    </row>
    <row r="47" spans="2:14">
      <c r="B47" s="210" t="s">
        <v>229</v>
      </c>
      <c r="C47" s="220" t="s">
        <v>182</v>
      </c>
      <c r="D47" s="104">
        <v>1605.4326915872489</v>
      </c>
      <c r="E47" s="105">
        <v>1599.7965174043684</v>
      </c>
      <c r="F47" s="105">
        <v>1604.4994055139366</v>
      </c>
      <c r="G47" s="105">
        <v>1623.7682624147756</v>
      </c>
      <c r="H47" s="105">
        <v>1650.9817780726491</v>
      </c>
      <c r="I47" s="105">
        <v>1689.2024463668763</v>
      </c>
      <c r="J47" s="105">
        <v>1753.5618586663809</v>
      </c>
      <c r="K47" s="106">
        <v>1831.1537250003207</v>
      </c>
      <c r="N47" s="224"/>
    </row>
    <row r="48" spans="2:14">
      <c r="B48" s="210"/>
      <c r="C48" s="220"/>
      <c r="D48" s="220"/>
      <c r="E48" s="220"/>
      <c r="F48" s="220"/>
      <c r="G48" s="220"/>
      <c r="H48" s="220"/>
      <c r="I48" s="220"/>
      <c r="J48" s="220"/>
      <c r="K48" s="220"/>
      <c r="N48" s="224"/>
    </row>
    <row r="49" spans="2:14">
      <c r="B49" s="392" t="s">
        <v>341</v>
      </c>
      <c r="C49" s="420" t="s">
        <v>182</v>
      </c>
      <c r="D49" s="759">
        <v>30.471112486325985</v>
      </c>
      <c r="E49" s="760">
        <v>28.284402427709232</v>
      </c>
      <c r="F49" s="760">
        <v>26.594577646393496</v>
      </c>
      <c r="G49" s="760">
        <v>25.11969501955658</v>
      </c>
      <c r="H49" s="760">
        <v>23.823667057588331</v>
      </c>
      <c r="I49" s="760">
        <v>20.971448371644765</v>
      </c>
      <c r="J49" s="760">
        <v>18.009080288503732</v>
      </c>
      <c r="K49" s="761">
        <v>13.568849102252374</v>
      </c>
    </row>
    <row r="50" spans="2:14">
      <c r="B50" s="392" t="s">
        <v>227</v>
      </c>
      <c r="C50" s="420" t="s">
        <v>182</v>
      </c>
      <c r="D50" s="94">
        <v>37.647396617720986</v>
      </c>
      <c r="E50" s="95">
        <v>37.515228333132441</v>
      </c>
      <c r="F50" s="95">
        <v>37.625511059301807</v>
      </c>
      <c r="G50" s="95">
        <v>38.077365753626488</v>
      </c>
      <c r="H50" s="95">
        <v>38.715522695803621</v>
      </c>
      <c r="I50" s="95">
        <v>39.611797367303247</v>
      </c>
      <c r="J50" s="95">
        <v>41.121025585726635</v>
      </c>
      <c r="K50" s="96">
        <v>42.940554851257517</v>
      </c>
      <c r="N50" s="224"/>
    </row>
    <row r="51" spans="2:14">
      <c r="B51" s="210" t="s">
        <v>343</v>
      </c>
      <c r="C51" s="420" t="s">
        <v>182</v>
      </c>
      <c r="D51" s="104">
        <v>68.118509104046979</v>
      </c>
      <c r="E51" s="105">
        <v>65.799630760841666</v>
      </c>
      <c r="F51" s="105">
        <v>64.220088705695304</v>
      </c>
      <c r="G51" s="105">
        <v>63.197060773183068</v>
      </c>
      <c r="H51" s="105">
        <v>62.539189753391952</v>
      </c>
      <c r="I51" s="105">
        <v>60.583245738948008</v>
      </c>
      <c r="J51" s="105">
        <v>59.130105874230367</v>
      </c>
      <c r="K51" s="106">
        <v>56.509403953509889</v>
      </c>
      <c r="N51" s="224"/>
    </row>
    <row r="53" spans="2:14" s="32" customFormat="1">
      <c r="B53" s="392" t="s">
        <v>340</v>
      </c>
      <c r="C53" s="280" t="s">
        <v>126</v>
      </c>
      <c r="D53" s="97">
        <v>1217.4765002913625</v>
      </c>
      <c r="E53" s="98">
        <v>1236.9812449364711</v>
      </c>
      <c r="F53" s="98">
        <v>1253.987223606729</v>
      </c>
      <c r="G53" s="98">
        <v>1296.2391821083879</v>
      </c>
      <c r="H53" s="98">
        <v>1367.2816701356433</v>
      </c>
      <c r="I53" s="98">
        <v>1441.6799989755129</v>
      </c>
      <c r="J53" s="98">
        <v>1535.8946670211974</v>
      </c>
      <c r="K53" s="99">
        <v>1648.3621438096118</v>
      </c>
      <c r="L53" s="244"/>
      <c r="N53" s="222"/>
    </row>
    <row r="54" spans="2:14" s="32" customFormat="1">
      <c r="B54" s="392" t="s">
        <v>230</v>
      </c>
      <c r="C54" s="280" t="s">
        <v>126</v>
      </c>
      <c r="D54" s="545">
        <v>655.56426938765662</v>
      </c>
      <c r="E54" s="546">
        <v>666.06682419656124</v>
      </c>
      <c r="F54" s="546">
        <v>675.22388963439255</v>
      </c>
      <c r="G54" s="546">
        <v>697.97494421220881</v>
      </c>
      <c r="H54" s="546">
        <v>736.22859161150018</v>
      </c>
      <c r="I54" s="546">
        <v>776.28923021758385</v>
      </c>
      <c r="J54" s="546">
        <v>827.02020531910625</v>
      </c>
      <c r="K54" s="547">
        <v>887.57961589748311</v>
      </c>
      <c r="L54" s="244"/>
      <c r="N54" s="222"/>
    </row>
    <row r="55" spans="2:14">
      <c r="B55" s="210" t="s">
        <v>342</v>
      </c>
      <c r="C55" s="280" t="s">
        <v>126</v>
      </c>
      <c r="D55" s="762">
        <v>1873.0407696790191</v>
      </c>
      <c r="E55" s="763">
        <v>1903.0480691330322</v>
      </c>
      <c r="F55" s="763">
        <v>1929.2111132411214</v>
      </c>
      <c r="G55" s="763">
        <v>1994.2141263205967</v>
      </c>
      <c r="H55" s="763">
        <v>2103.5102617471434</v>
      </c>
      <c r="I55" s="763">
        <v>2217.9692291930969</v>
      </c>
      <c r="J55" s="763">
        <v>2362.9148723403036</v>
      </c>
      <c r="K55" s="764">
        <v>2535.9417597070951</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35.550313808507788</v>
      </c>
      <c r="E57" s="98">
        <v>33.645889862272007</v>
      </c>
      <c r="F57" s="98">
        <v>31.976674201971587</v>
      </c>
      <c r="G57" s="98">
        <v>30.850492534179637</v>
      </c>
      <c r="H57" s="98">
        <v>30.35365307701128</v>
      </c>
      <c r="I57" s="98">
        <v>27.536087980432292</v>
      </c>
      <c r="J57" s="98">
        <v>24.267135738934918</v>
      </c>
      <c r="K57" s="99">
        <v>18.79132843942957</v>
      </c>
      <c r="L57" s="244"/>
      <c r="N57" s="222"/>
    </row>
    <row r="58" spans="2:14">
      <c r="B58" s="392" t="s">
        <v>236</v>
      </c>
      <c r="C58" s="280" t="s">
        <v>126</v>
      </c>
      <c r="D58" s="765">
        <v>43.922806048973001</v>
      </c>
      <c r="E58" s="766">
        <v>44.626477221169608</v>
      </c>
      <c r="F58" s="766">
        <v>45.240000605504299</v>
      </c>
      <c r="G58" s="766">
        <v>46.764321262217997</v>
      </c>
      <c r="H58" s="766">
        <v>49.327315637970507</v>
      </c>
      <c r="I58" s="766">
        <v>52.011378424578119</v>
      </c>
      <c r="J58" s="766">
        <v>55.410353756380125</v>
      </c>
      <c r="K58" s="767">
        <v>59.467834265131373</v>
      </c>
    </row>
    <row r="59" spans="2:14">
      <c r="B59" s="210" t="s">
        <v>343</v>
      </c>
      <c r="C59" s="280" t="s">
        <v>126</v>
      </c>
      <c r="D59" s="104">
        <v>79.473119857480782</v>
      </c>
      <c r="E59" s="105">
        <v>78.272367083441623</v>
      </c>
      <c r="F59" s="105">
        <v>77.216674807475883</v>
      </c>
      <c r="G59" s="105">
        <v>77.614813796397641</v>
      </c>
      <c r="H59" s="105">
        <v>79.680968714981788</v>
      </c>
      <c r="I59" s="105">
        <v>79.547466405010411</v>
      </c>
      <c r="J59" s="105">
        <v>79.677489495315044</v>
      </c>
      <c r="K59" s="106">
        <v>78.259162704560936</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11" activePane="bottomLeft" state="frozen"/>
      <selection activeCell="B75" sqref="A1:XFD1048576"/>
      <selection pane="bottomLeft" sqref="A1:XFD1048576"/>
    </sheetView>
  </sheetViews>
  <sheetFormatPr defaultRowHeight="12.4"/>
  <cols>
    <col min="1" max="1" width="8.35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52</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627</v>
      </c>
      <c r="E5" s="411" t="s">
        <v>627</v>
      </c>
      <c r="F5" s="411" t="s">
        <v>627</v>
      </c>
      <c r="G5" s="411" t="s">
        <v>627</v>
      </c>
      <c r="H5" s="411" t="s">
        <v>627</v>
      </c>
      <c r="I5" s="411" t="s">
        <v>627</v>
      </c>
      <c r="J5" s="411" t="s">
        <v>628</v>
      </c>
      <c r="K5" s="412" t="s">
        <v>628</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355</v>
      </c>
      <c r="C8" s="308"/>
      <c r="D8" s="308"/>
      <c r="E8" s="308"/>
      <c r="F8" s="308"/>
      <c r="G8" s="308"/>
      <c r="H8" s="308"/>
      <c r="I8" s="308"/>
      <c r="J8" s="308"/>
      <c r="K8" s="308"/>
      <c r="L8" s="308"/>
    </row>
    <row r="9" spans="1:13" s="2" customFormat="1">
      <c r="B9" s="389" t="s">
        <v>460</v>
      </c>
      <c r="C9" s="308"/>
      <c r="D9" s="308"/>
      <c r="E9" s="308"/>
      <c r="F9" s="308"/>
      <c r="G9" s="308"/>
      <c r="H9" s="308"/>
      <c r="I9" s="308"/>
      <c r="J9" s="308"/>
      <c r="K9" s="308"/>
      <c r="L9" s="308"/>
    </row>
    <row r="10" spans="1:13" s="2" customFormat="1">
      <c r="B10" s="389" t="s">
        <v>356</v>
      </c>
      <c r="C10" s="308"/>
      <c r="D10" s="308"/>
      <c r="E10" s="308"/>
      <c r="F10" s="308"/>
      <c r="G10" s="308"/>
      <c r="H10" s="308"/>
      <c r="I10" s="308"/>
      <c r="J10" s="308"/>
      <c r="K10" s="308"/>
      <c r="L10" s="308"/>
    </row>
    <row r="11" spans="1:13" s="36" customFormat="1">
      <c r="B11" s="454"/>
    </row>
    <row r="12" spans="1:13">
      <c r="B12" s="209" t="s">
        <v>523</v>
      </c>
      <c r="C12" s="280" t="s">
        <v>126</v>
      </c>
      <c r="D12" s="664">
        <v>154.97499999999999</v>
      </c>
      <c r="E12" s="665">
        <v>126.992</v>
      </c>
      <c r="F12" s="665">
        <v>134.012</v>
      </c>
      <c r="G12" s="665">
        <v>-25.700000000000003</v>
      </c>
      <c r="H12" s="665">
        <v>125.2</v>
      </c>
      <c r="I12" s="665"/>
      <c r="J12" s="665"/>
      <c r="K12" s="666"/>
    </row>
    <row r="13" spans="1:13">
      <c r="B13" s="14"/>
      <c r="C13" s="14"/>
      <c r="D13" s="768"/>
      <c r="E13" s="768"/>
      <c r="F13" s="768"/>
      <c r="G13" s="768"/>
      <c r="H13" s="768"/>
      <c r="I13" s="768"/>
      <c r="J13" s="768"/>
      <c r="K13" s="768"/>
    </row>
    <row r="14" spans="1:13">
      <c r="B14" s="14" t="s">
        <v>459</v>
      </c>
      <c r="C14" s="280"/>
      <c r="D14" s="768"/>
      <c r="E14" s="768"/>
      <c r="F14" s="768"/>
      <c r="G14" s="768"/>
      <c r="H14" s="768"/>
      <c r="I14" s="768"/>
      <c r="J14" s="768"/>
      <c r="K14" s="768"/>
    </row>
    <row r="15" spans="1:13">
      <c r="B15" s="390" t="s">
        <v>481</v>
      </c>
      <c r="C15" s="280" t="s">
        <v>126</v>
      </c>
      <c r="D15" s="620">
        <v>44.646861896599994</v>
      </c>
      <c r="E15" s="621">
        <v>42.479745299009103</v>
      </c>
      <c r="F15" s="621">
        <v>43.448628707787009</v>
      </c>
      <c r="G15" s="621">
        <v>0.42932539180568441</v>
      </c>
      <c r="H15" s="621">
        <v>0.75525026219999947</v>
      </c>
      <c r="I15" s="621"/>
      <c r="J15" s="621"/>
      <c r="K15" s="631"/>
    </row>
    <row r="16" spans="1:13">
      <c r="B16" s="456" t="s">
        <v>590</v>
      </c>
      <c r="C16" s="280" t="s">
        <v>126</v>
      </c>
      <c r="D16" s="620">
        <v>-0.89236647292033844</v>
      </c>
      <c r="E16" s="621">
        <v>-0.69355819667939433</v>
      </c>
      <c r="F16" s="621">
        <v>-22.727182145346244</v>
      </c>
      <c r="G16" s="621">
        <v>-0.2242425458787079</v>
      </c>
      <c r="H16" s="621">
        <v>-0.21342933421414917</v>
      </c>
      <c r="I16" s="621"/>
      <c r="J16" s="621"/>
      <c r="K16" s="631"/>
    </row>
    <row r="17" spans="2:12">
      <c r="B17" s="456" t="s">
        <v>591</v>
      </c>
      <c r="C17" s="280" t="s">
        <v>126</v>
      </c>
      <c r="D17" s="620">
        <v>85.788424614585423</v>
      </c>
      <c r="E17" s="621">
        <v>64.337714089471717</v>
      </c>
      <c r="F17" s="621">
        <v>68.165978391988276</v>
      </c>
      <c r="G17" s="621">
        <v>-28.219671423150146</v>
      </c>
      <c r="H17" s="621">
        <v>96.250236125329707</v>
      </c>
      <c r="I17" s="621"/>
      <c r="J17" s="621"/>
      <c r="K17" s="631"/>
    </row>
    <row r="18" spans="2:12">
      <c r="B18" s="456" t="s">
        <v>21</v>
      </c>
      <c r="C18" s="280" t="s">
        <v>126</v>
      </c>
      <c r="D18" s="620">
        <v>0</v>
      </c>
      <c r="E18" s="621">
        <v>0</v>
      </c>
      <c r="F18" s="621">
        <v>0</v>
      </c>
      <c r="G18" s="621">
        <v>0</v>
      </c>
      <c r="H18" s="621">
        <v>0</v>
      </c>
      <c r="I18" s="621"/>
      <c r="J18" s="621"/>
      <c r="K18" s="631"/>
    </row>
    <row r="19" spans="2:12">
      <c r="B19" s="282" t="s">
        <v>357</v>
      </c>
      <c r="C19" s="280" t="s">
        <v>126</v>
      </c>
      <c r="D19" s="769">
        <v>129.54292003826509</v>
      </c>
      <c r="E19" s="770">
        <v>106.12390119180142</v>
      </c>
      <c r="F19" s="770">
        <v>88.887424954429036</v>
      </c>
      <c r="G19" s="770">
        <v>-28.014588577223169</v>
      </c>
      <c r="H19" s="770">
        <v>96.79205705331556</v>
      </c>
      <c r="I19" s="770">
        <v>0</v>
      </c>
      <c r="J19" s="770">
        <v>0</v>
      </c>
      <c r="K19" s="771">
        <v>0</v>
      </c>
    </row>
    <row r="20" spans="2:12" s="32" customFormat="1">
      <c r="B20" s="390"/>
      <c r="C20" s="390"/>
      <c r="D20" s="772"/>
      <c r="E20" s="772"/>
      <c r="F20" s="772"/>
      <c r="G20" s="772"/>
      <c r="H20" s="772"/>
      <c r="I20" s="772"/>
      <c r="J20" s="772"/>
      <c r="K20" s="772"/>
      <c r="L20" s="390"/>
    </row>
    <row r="21" spans="2:12">
      <c r="B21" s="14" t="s">
        <v>332</v>
      </c>
      <c r="C21" s="280"/>
      <c r="D21" s="773"/>
      <c r="E21" s="773"/>
      <c r="F21" s="773"/>
      <c r="G21" s="773"/>
      <c r="H21" s="773"/>
      <c r="I21" s="773"/>
      <c r="J21" s="773"/>
      <c r="K21" s="773"/>
      <c r="L21" s="280"/>
    </row>
    <row r="22" spans="2:12">
      <c r="B22" s="390" t="s">
        <v>482</v>
      </c>
      <c r="C22" s="280" t="s">
        <v>126</v>
      </c>
      <c r="D22" s="889">
        <v>4.3905787900000007E-2</v>
      </c>
      <c r="E22" s="890">
        <v>3.6694209299999996E-2</v>
      </c>
      <c r="F22" s="890">
        <v>0.86067979400000005</v>
      </c>
      <c r="G22" s="890">
        <v>0.81564519000000013</v>
      </c>
      <c r="H22" s="892">
        <v>1.7488470351999996</v>
      </c>
      <c r="I22" s="892">
        <v>1.4172346733999999</v>
      </c>
      <c r="J22" s="892">
        <v>1.5968584503999996</v>
      </c>
      <c r="K22" s="893">
        <v>1.6855166239000001</v>
      </c>
    </row>
    <row r="23" spans="2:12">
      <c r="B23" s="390" t="s">
        <v>483</v>
      </c>
      <c r="C23" s="280" t="s">
        <v>126</v>
      </c>
      <c r="D23" s="624">
        <v>0.32803067052950313</v>
      </c>
      <c r="E23" s="626">
        <v>0.30471830229616675</v>
      </c>
      <c r="F23" s="626">
        <v>0.31122689264557224</v>
      </c>
      <c r="G23" s="626">
        <v>0.30940266492499396</v>
      </c>
      <c r="H23" s="894">
        <v>0.31083132104181477</v>
      </c>
      <c r="I23" s="894">
        <v>0.31629745471584098</v>
      </c>
      <c r="J23" s="894">
        <v>0.32238584003753279</v>
      </c>
      <c r="K23" s="895">
        <v>0.29602527005875107</v>
      </c>
    </row>
    <row r="24" spans="2:12">
      <c r="B24" s="390" t="s">
        <v>484</v>
      </c>
      <c r="C24" s="280" t="s">
        <v>126</v>
      </c>
      <c r="D24" s="622">
        <v>1.9162222862472587</v>
      </c>
      <c r="E24" s="623">
        <v>0.26468896470963671</v>
      </c>
      <c r="F24" s="623">
        <v>-1.8182661403623153</v>
      </c>
      <c r="G24" s="623">
        <v>0.56673394733463689</v>
      </c>
      <c r="H24" s="623">
        <v>-0.40487161373749342</v>
      </c>
      <c r="I24" s="623"/>
      <c r="J24" s="623"/>
      <c r="K24" s="632"/>
    </row>
    <row r="25" spans="2:12">
      <c r="B25" s="390" t="s">
        <v>485</v>
      </c>
      <c r="C25" s="280" t="s">
        <v>126</v>
      </c>
      <c r="D25" s="622">
        <v>0.38097975484758556</v>
      </c>
      <c r="E25" s="623">
        <v>0.14578622102044797</v>
      </c>
      <c r="F25" s="623">
        <v>1.1212061646748595E-3</v>
      </c>
      <c r="G25" s="623">
        <v>-4.4883908828539099E-3</v>
      </c>
      <c r="H25" s="623">
        <v>-0.97024382130672582</v>
      </c>
      <c r="I25" s="623"/>
      <c r="J25" s="623"/>
      <c r="K25" s="632"/>
    </row>
    <row r="26" spans="2:12">
      <c r="B26" s="390" t="s">
        <v>486</v>
      </c>
      <c r="C26" s="280" t="s">
        <v>126</v>
      </c>
      <c r="D26" s="622">
        <v>0</v>
      </c>
      <c r="E26" s="623">
        <v>0</v>
      </c>
      <c r="F26" s="623">
        <v>0</v>
      </c>
      <c r="G26" s="623">
        <v>0</v>
      </c>
      <c r="H26" s="623">
        <v>0</v>
      </c>
      <c r="I26" s="623"/>
      <c r="J26" s="623"/>
      <c r="K26" s="632"/>
    </row>
    <row r="27" spans="2:12">
      <c r="B27" s="390" t="s">
        <v>487</v>
      </c>
      <c r="C27" s="280" t="s">
        <v>126</v>
      </c>
      <c r="D27" s="622">
        <v>0</v>
      </c>
      <c r="E27" s="623">
        <v>0</v>
      </c>
      <c r="F27" s="623">
        <v>0</v>
      </c>
      <c r="G27" s="623">
        <v>0</v>
      </c>
      <c r="H27" s="623">
        <v>0</v>
      </c>
      <c r="I27" s="623"/>
      <c r="J27" s="623"/>
      <c r="K27" s="632"/>
    </row>
    <row r="28" spans="2:12">
      <c r="B28" s="456" t="s">
        <v>592</v>
      </c>
      <c r="C28" s="280" t="s">
        <v>126</v>
      </c>
      <c r="D28" s="622">
        <v>1.4854320000000003</v>
      </c>
      <c r="E28" s="623">
        <v>1.3882050000000001</v>
      </c>
      <c r="F28" s="623">
        <v>1.7038242000000001</v>
      </c>
      <c r="G28" s="623">
        <v>-0.29200111280365448</v>
      </c>
      <c r="H28" s="623">
        <v>0</v>
      </c>
      <c r="I28" s="623"/>
      <c r="J28" s="623"/>
      <c r="K28" s="632"/>
    </row>
    <row r="29" spans="2:12">
      <c r="B29" s="456" t="s">
        <v>593</v>
      </c>
      <c r="C29" s="280" t="s">
        <v>126</v>
      </c>
      <c r="D29" s="622">
        <v>0.40612606568316822</v>
      </c>
      <c r="E29" s="623">
        <v>-1.1025</v>
      </c>
      <c r="F29" s="623">
        <v>-0.2</v>
      </c>
      <c r="G29" s="623">
        <v>-38.577600000000004</v>
      </c>
      <c r="H29" s="623">
        <v>-1.496306731941011E-2</v>
      </c>
      <c r="I29" s="623"/>
      <c r="J29" s="623"/>
      <c r="K29" s="632"/>
    </row>
    <row r="30" spans="2:12">
      <c r="B30" s="456" t="s">
        <v>594</v>
      </c>
      <c r="C30" s="280" t="s">
        <v>126</v>
      </c>
      <c r="D30" s="622">
        <v>-0.21982953771422861</v>
      </c>
      <c r="E30" s="623">
        <v>0</v>
      </c>
      <c r="F30" s="623">
        <v>0</v>
      </c>
      <c r="G30" s="623">
        <v>-0.50162005079999972</v>
      </c>
      <c r="H30" s="623">
        <v>-0.95</v>
      </c>
      <c r="I30" s="623"/>
      <c r="J30" s="623"/>
      <c r="K30" s="632"/>
    </row>
    <row r="31" spans="2:12">
      <c r="B31" s="456" t="s">
        <v>595</v>
      </c>
      <c r="C31" s="280" t="s">
        <v>126</v>
      </c>
      <c r="D31" s="622">
        <v>0.36875805794884009</v>
      </c>
      <c r="E31" s="623">
        <v>0.48105204446883698</v>
      </c>
      <c r="F31" s="623">
        <v>4.723974137303466E-2</v>
      </c>
      <c r="G31" s="623">
        <v>-9.4180090380654141E-2</v>
      </c>
      <c r="H31" s="623">
        <v>-3.8123531444956411</v>
      </c>
      <c r="I31" s="623"/>
      <c r="J31" s="623"/>
      <c r="K31" s="632"/>
    </row>
    <row r="32" spans="2:12">
      <c r="B32" s="456" t="s">
        <v>603</v>
      </c>
      <c r="C32" s="280" t="s">
        <v>126</v>
      </c>
      <c r="D32" s="622">
        <v>-0.36669686478755587</v>
      </c>
      <c r="E32" s="623">
        <v>-0.32792756064290657</v>
      </c>
      <c r="F32" s="623">
        <v>3.2023501314331568</v>
      </c>
      <c r="G32" s="623">
        <v>1.2320159991291544</v>
      </c>
      <c r="H32" s="623">
        <v>-3.1897943762704002</v>
      </c>
      <c r="I32" s="623"/>
      <c r="J32" s="623"/>
      <c r="K32" s="632"/>
    </row>
    <row r="33" spans="2:13">
      <c r="B33" s="456" t="s">
        <v>602</v>
      </c>
      <c r="C33" s="280" t="s">
        <v>126</v>
      </c>
      <c r="D33" s="633">
        <v>5.6500321992001936</v>
      </c>
      <c r="E33" s="634">
        <v>0</v>
      </c>
      <c r="F33" s="634">
        <v>0</v>
      </c>
      <c r="G33" s="634">
        <v>0</v>
      </c>
      <c r="H33" s="634">
        <v>0</v>
      </c>
      <c r="I33" s="634"/>
      <c r="J33" s="634"/>
      <c r="K33" s="635"/>
    </row>
    <row r="34" spans="2:13">
      <c r="B34" s="14" t="s">
        <v>175</v>
      </c>
      <c r="C34" s="280" t="s">
        <v>126</v>
      </c>
      <c r="D34" s="774">
        <v>9.9929604198547661</v>
      </c>
      <c r="E34" s="775">
        <v>1.1907171811521819</v>
      </c>
      <c r="F34" s="775">
        <v>4.1081758252541238</v>
      </c>
      <c r="G34" s="775">
        <v>-36.546091843478379</v>
      </c>
      <c r="H34" s="775">
        <v>-7.2825476668878562</v>
      </c>
      <c r="I34" s="775">
        <v>1.7335321281158409</v>
      </c>
      <c r="J34" s="775">
        <v>1.9192442904375324</v>
      </c>
      <c r="K34" s="776">
        <v>1.9815418939587512</v>
      </c>
    </row>
    <row r="36" spans="2:13" ht="12.75" customHeight="1">
      <c r="B36" s="855" t="s">
        <v>494</v>
      </c>
      <c r="C36" s="280" t="s">
        <v>126</v>
      </c>
      <c r="D36" s="664"/>
      <c r="E36" s="665"/>
      <c r="F36" s="665"/>
      <c r="G36" s="665"/>
      <c r="H36" s="665"/>
      <c r="I36" s="665">
        <v>35.664883799410752</v>
      </c>
      <c r="J36" s="665">
        <v>30.33716219932856</v>
      </c>
      <c r="K36" s="666">
        <v>28.914384159015622</v>
      </c>
    </row>
    <row r="37" spans="2:13" ht="12.75" customHeight="1">
      <c r="B37" s="855" t="s">
        <v>463</v>
      </c>
      <c r="C37" s="280" t="s">
        <v>126</v>
      </c>
      <c r="D37" s="774">
        <v>15.439119541880133</v>
      </c>
      <c r="E37" s="775">
        <v>19.677381627046401</v>
      </c>
      <c r="F37" s="775">
        <v>41.016399220316842</v>
      </c>
      <c r="G37" s="775">
        <v>38.860680420701541</v>
      </c>
      <c r="H37" s="775">
        <v>35.690490613572301</v>
      </c>
      <c r="I37" s="775">
        <v>33.931351671294912</v>
      </c>
      <c r="J37" s="775">
        <v>28.417917908891027</v>
      </c>
      <c r="K37" s="776">
        <v>26.93284226505687</v>
      </c>
    </row>
    <row r="38" spans="2:13" ht="12.75" customHeight="1">
      <c r="B38" s="507"/>
      <c r="C38" s="280"/>
      <c r="D38" s="280"/>
      <c r="E38" s="280"/>
      <c r="F38" s="280"/>
      <c r="G38" s="280"/>
      <c r="H38" s="280"/>
      <c r="I38" s="280"/>
      <c r="J38" s="280"/>
      <c r="K38" s="280"/>
    </row>
    <row r="39" spans="2:13">
      <c r="B39" s="38" t="s">
        <v>471</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68" t="s">
        <v>464</v>
      </c>
      <c r="C41" s="420" t="s">
        <v>182</v>
      </c>
      <c r="D41" s="820">
        <v>13.233276948961203</v>
      </c>
      <c r="E41" s="821">
        <v>16.541782159463121</v>
      </c>
      <c r="F41" s="821">
        <v>34.112797564573917</v>
      </c>
      <c r="G41" s="821">
        <v>31.641907802248781</v>
      </c>
      <c r="H41" s="821">
        <v>28.01238992033209</v>
      </c>
      <c r="I41" s="821">
        <v>25.84207278319105</v>
      </c>
      <c r="J41" s="821">
        <v>21.089450801241885</v>
      </c>
      <c r="K41" s="822">
        <v>19.447676292140592</v>
      </c>
    </row>
    <row r="42" spans="2:13">
      <c r="B42" s="855"/>
      <c r="C42" s="855"/>
      <c r="D42" s="855"/>
      <c r="E42" s="855"/>
      <c r="F42" s="855"/>
      <c r="G42" s="855"/>
      <c r="H42" s="855"/>
      <c r="I42" s="855"/>
      <c r="J42" s="855"/>
      <c r="K42" s="855"/>
    </row>
    <row r="43" spans="2:13">
      <c r="B43" s="863" t="s">
        <v>444</v>
      </c>
      <c r="C43" s="220"/>
      <c r="D43" s="220"/>
      <c r="E43" s="220"/>
      <c r="F43" s="220"/>
      <c r="G43" s="220"/>
      <c r="H43" s="220"/>
      <c r="I43" s="220"/>
      <c r="J43" s="220"/>
      <c r="K43" s="220"/>
    </row>
    <row r="44" spans="2:13">
      <c r="B44" s="389" t="s">
        <v>432</v>
      </c>
      <c r="C44" s="457"/>
      <c r="D44" s="457"/>
      <c r="E44" s="457"/>
      <c r="F44" s="457"/>
      <c r="G44" s="457"/>
      <c r="H44" s="457"/>
      <c r="I44" s="457"/>
      <c r="J44" s="457"/>
      <c r="K44" s="457"/>
      <c r="L44" s="457"/>
      <c r="M44" s="457"/>
    </row>
    <row r="46" spans="2:13" ht="12.75" customHeight="1">
      <c r="B46" s="223" t="s">
        <v>113</v>
      </c>
      <c r="C46" s="163" t="s">
        <v>7</v>
      </c>
      <c r="D46" s="928">
        <v>0.65</v>
      </c>
      <c r="E46" s="929">
        <v>0.65</v>
      </c>
      <c r="F46" s="929">
        <v>0.65</v>
      </c>
      <c r="G46" s="929">
        <v>0.65</v>
      </c>
      <c r="H46" s="929">
        <v>0.65</v>
      </c>
      <c r="I46" s="929">
        <v>0.65</v>
      </c>
      <c r="J46" s="929">
        <v>0.65</v>
      </c>
      <c r="K46" s="930">
        <v>0.65</v>
      </c>
    </row>
    <row r="47" spans="2:13" ht="12.75" customHeight="1">
      <c r="B47" s="223" t="s">
        <v>394</v>
      </c>
      <c r="C47" s="163" t="s">
        <v>7</v>
      </c>
      <c r="D47" s="928">
        <v>0.54314943727504594</v>
      </c>
      <c r="E47" s="929">
        <v>0.58748387684659042</v>
      </c>
      <c r="F47" s="929">
        <v>0.56928159655342891</v>
      </c>
      <c r="G47" s="929">
        <v>0.60532192431929854</v>
      </c>
      <c r="H47" s="929">
        <v>0.64275008439934689</v>
      </c>
      <c r="I47" s="929">
        <v>0.63699046233367163</v>
      </c>
      <c r="J47" s="929">
        <v>0.63845514865256681</v>
      </c>
      <c r="K47" s="930">
        <v>0.63636178950686384</v>
      </c>
    </row>
    <row r="48" spans="2:13" ht="12.75" customHeight="1">
      <c r="B48" s="223"/>
      <c r="C48" s="163"/>
      <c r="D48" s="163"/>
      <c r="E48" s="163"/>
      <c r="F48" s="163"/>
      <c r="G48" s="163"/>
      <c r="H48" s="163"/>
      <c r="I48" s="163"/>
      <c r="J48" s="163"/>
      <c r="K48" s="163"/>
      <c r="L48" s="163"/>
    </row>
    <row r="49" spans="2:14" ht="12.75" customHeight="1">
      <c r="B49" s="855" t="s">
        <v>464</v>
      </c>
      <c r="C49" s="280" t="s">
        <v>126</v>
      </c>
      <c r="D49" s="820">
        <v>15.439119541880133</v>
      </c>
      <c r="E49" s="820">
        <v>19.677381627046401</v>
      </c>
      <c r="F49" s="820">
        <v>41.016399220316842</v>
      </c>
      <c r="G49" s="820">
        <v>38.860680420701541</v>
      </c>
      <c r="H49" s="820">
        <v>35.690490613572301</v>
      </c>
      <c r="I49" s="820">
        <v>33.931351671294912</v>
      </c>
      <c r="J49" s="820">
        <v>28.417917908891027</v>
      </c>
      <c r="K49" s="820">
        <v>26.93284226505687</v>
      </c>
    </row>
    <row r="50" spans="2:14">
      <c r="B50" s="223" t="s">
        <v>445</v>
      </c>
      <c r="C50" s="280" t="s">
        <v>126</v>
      </c>
      <c r="D50" s="931">
        <v>-0.17791951929083102</v>
      </c>
      <c r="E50" s="931">
        <v>-0.22274468708732739</v>
      </c>
      <c r="F50" s="931">
        <v>-0.49133287925267316</v>
      </c>
      <c r="G50" s="931">
        <v>-0.12981656832602811</v>
      </c>
      <c r="H50" s="931">
        <v>4.46675002857446E-2</v>
      </c>
      <c r="I50" s="931">
        <v>6.435455402252363E-2</v>
      </c>
      <c r="J50" s="931">
        <v>1.7728457370974105E-2</v>
      </c>
      <c r="K50" s="931">
        <v>5.3099030098591711E-3</v>
      </c>
      <c r="L50" s="280"/>
    </row>
    <row r="51" spans="2:14" s="32" customFormat="1">
      <c r="B51" s="864" t="s">
        <v>402</v>
      </c>
      <c r="C51" s="280" t="s">
        <v>126</v>
      </c>
      <c r="D51" s="774">
        <v>15.261200022589302</v>
      </c>
      <c r="E51" s="775">
        <v>19.454636939959073</v>
      </c>
      <c r="F51" s="775">
        <v>40.525066341064168</v>
      </c>
      <c r="G51" s="775">
        <v>38.730863852375514</v>
      </c>
      <c r="H51" s="775">
        <v>35.735158113858049</v>
      </c>
      <c r="I51" s="775">
        <v>33.995706225317434</v>
      </c>
      <c r="J51" s="775">
        <v>28.435646366262002</v>
      </c>
      <c r="K51" s="776">
        <v>26.938152168066729</v>
      </c>
      <c r="L51" s="840"/>
    </row>
    <row r="53" spans="2:14">
      <c r="B53" s="864" t="s">
        <v>402</v>
      </c>
      <c r="C53" s="420" t="s">
        <v>182</v>
      </c>
      <c r="D53" s="774">
        <v>13.080777431937909</v>
      </c>
      <c r="E53" s="775">
        <v>16.354531936805859</v>
      </c>
      <c r="F53" s="775">
        <v>33.704162497494124</v>
      </c>
      <c r="G53" s="775">
        <v>31.53620600182461</v>
      </c>
      <c r="H53" s="775">
        <v>28.047448094463636</v>
      </c>
      <c r="I53" s="775">
        <v>25.891085126851582</v>
      </c>
      <c r="J53" s="775">
        <v>21.102607410065435</v>
      </c>
      <c r="K53" s="776">
        <v>19.451510468788644</v>
      </c>
    </row>
    <row r="54" spans="2:14">
      <c r="B54" s="864"/>
      <c r="C54" s="420"/>
      <c r="D54" s="420"/>
      <c r="E54" s="420"/>
      <c r="F54" s="420"/>
      <c r="G54" s="420"/>
      <c r="H54" s="420"/>
      <c r="I54" s="420"/>
      <c r="J54" s="420"/>
      <c r="K54" s="420"/>
    </row>
    <row r="56" spans="2:14">
      <c r="B56" s="823" t="s">
        <v>368</v>
      </c>
      <c r="C56" s="824"/>
      <c r="D56" s="824"/>
      <c r="E56" s="824"/>
      <c r="F56" s="824"/>
      <c r="G56" s="824"/>
      <c r="H56" s="824"/>
      <c r="I56" s="824"/>
      <c r="J56" s="824"/>
      <c r="K56" s="824"/>
      <c r="L56" s="824"/>
      <c r="M56" s="515"/>
    </row>
    <row r="57" spans="2:14" s="32" customFormat="1">
      <c r="B57" s="516"/>
      <c r="C57" s="515"/>
      <c r="D57" s="515"/>
      <c r="E57" s="515"/>
      <c r="F57" s="515"/>
      <c r="G57" s="515"/>
      <c r="H57" s="515"/>
      <c r="I57" s="515"/>
      <c r="J57" s="515"/>
      <c r="K57" s="515"/>
      <c r="L57" s="515"/>
      <c r="M57" s="515"/>
    </row>
    <row r="58" spans="2:14">
      <c r="B58" s="388" t="s">
        <v>465</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367</v>
      </c>
      <c r="C60" s="220" t="s">
        <v>182</v>
      </c>
      <c r="D60" s="608">
        <v>8.0038105903628463</v>
      </c>
      <c r="E60" s="609">
        <v>10.465708460187001</v>
      </c>
      <c r="F60" s="609">
        <v>29.25380393188227</v>
      </c>
      <c r="G60" s="609">
        <v>27.846649888264462</v>
      </c>
      <c r="H60" s="609">
        <v>25.886158840487187</v>
      </c>
      <c r="I60" s="609">
        <v>24.968825927843685</v>
      </c>
      <c r="J60" s="609">
        <v>22.760686270197692</v>
      </c>
      <c r="K60" s="711">
        <v>24.129029336262036</v>
      </c>
    </row>
    <row r="61" spans="2:14">
      <c r="B61" s="210" t="s">
        <v>370</v>
      </c>
      <c r="C61" s="220" t="s">
        <v>182</v>
      </c>
      <c r="D61" s="616">
        <v>0</v>
      </c>
      <c r="E61" s="617">
        <v>0</v>
      </c>
      <c r="F61" s="617">
        <v>-5.7199081774133794E-17</v>
      </c>
      <c r="G61" s="617">
        <v>5.5641081939546121E-17</v>
      </c>
      <c r="H61" s="617">
        <v>4.3300387947228028E-16</v>
      </c>
      <c r="I61" s="617">
        <v>0</v>
      </c>
      <c r="J61" s="617">
        <v>2.04868711507592E-16</v>
      </c>
      <c r="K61" s="710">
        <v>0</v>
      </c>
    </row>
    <row r="62" spans="2:14">
      <c r="B62" s="210" t="s">
        <v>371</v>
      </c>
      <c r="C62" s="220" t="s">
        <v>182</v>
      </c>
      <c r="D62" s="672">
        <v>8.0038105903628463</v>
      </c>
      <c r="E62" s="673">
        <v>10.465708460187001</v>
      </c>
      <c r="F62" s="673">
        <v>29.25380393188227</v>
      </c>
      <c r="G62" s="673">
        <v>27.846649888264462</v>
      </c>
      <c r="H62" s="673">
        <v>25.886158840487187</v>
      </c>
      <c r="I62" s="673">
        <v>24.968825927843685</v>
      </c>
      <c r="J62" s="673">
        <v>22.760686270197692</v>
      </c>
      <c r="K62" s="674">
        <v>24.129029336262036</v>
      </c>
    </row>
    <row r="63" spans="2:14">
      <c r="B63" s="210"/>
      <c r="C63" s="220"/>
      <c r="D63" s="220"/>
      <c r="E63" s="220"/>
      <c r="F63" s="220"/>
      <c r="G63" s="220"/>
      <c r="H63" s="220"/>
      <c r="I63" s="220"/>
      <c r="J63" s="220"/>
      <c r="K63" s="220"/>
      <c r="L63" s="220"/>
    </row>
    <row r="64" spans="2:14">
      <c r="B64" s="536" t="s">
        <v>466</v>
      </c>
      <c r="C64" s="308"/>
      <c r="D64" s="308"/>
      <c r="E64" s="308"/>
      <c r="F64" s="308"/>
      <c r="G64" s="308"/>
      <c r="H64" s="308"/>
      <c r="I64" s="308"/>
      <c r="J64" s="308"/>
      <c r="K64" s="308"/>
      <c r="L64" s="308"/>
    </row>
    <row r="65" spans="2:13" s="32" customFormat="1">
      <c r="B65" s="537"/>
      <c r="C65" s="36"/>
      <c r="D65" s="36"/>
      <c r="E65" s="36"/>
      <c r="F65" s="36"/>
      <c r="G65" s="36"/>
      <c r="H65" s="36"/>
      <c r="I65" s="36"/>
      <c r="J65" s="36"/>
      <c r="K65" s="36"/>
      <c r="L65" s="36"/>
    </row>
    <row r="66" spans="2:13">
      <c r="B66" s="210" t="s">
        <v>358</v>
      </c>
      <c r="C66" s="220" t="s">
        <v>182</v>
      </c>
      <c r="D66" s="608">
        <v>5.4497327301164953</v>
      </c>
      <c r="E66" s="609">
        <v>7.2405131544448027</v>
      </c>
      <c r="F66" s="609">
        <v>24.677807361224005</v>
      </c>
      <c r="G66" s="609">
        <v>25.330084942713011</v>
      </c>
      <c r="H66" s="609">
        <v>23.751493536383126</v>
      </c>
      <c r="I66" s="609">
        <v>21.163349486968404</v>
      </c>
      <c r="J66" s="609">
        <v>21.935773649617687</v>
      </c>
      <c r="K66" s="711">
        <v>19.356437040313605</v>
      </c>
    </row>
    <row r="67" spans="2:13">
      <c r="B67" s="210" t="s">
        <v>373</v>
      </c>
      <c r="C67" s="220" t="s">
        <v>182</v>
      </c>
      <c r="D67" s="616">
        <v>0</v>
      </c>
      <c r="E67" s="617">
        <v>0</v>
      </c>
      <c r="F67" s="617">
        <v>-5.7199081774133794E-17</v>
      </c>
      <c r="G67" s="617">
        <v>5.5641081939546121E-17</v>
      </c>
      <c r="H67" s="617">
        <v>4.3300387947228028E-16</v>
      </c>
      <c r="I67" s="617">
        <v>0</v>
      </c>
      <c r="J67" s="617">
        <v>2.04868711507592E-16</v>
      </c>
      <c r="K67" s="710">
        <v>0</v>
      </c>
    </row>
    <row r="68" spans="2:13">
      <c r="B68" s="14" t="s">
        <v>374</v>
      </c>
      <c r="C68" s="220" t="s">
        <v>182</v>
      </c>
      <c r="D68" s="636">
        <v>5.4497327301164953</v>
      </c>
      <c r="E68" s="637">
        <v>7.2405131544448027</v>
      </c>
      <c r="F68" s="637">
        <v>24.677807361224005</v>
      </c>
      <c r="G68" s="637">
        <v>25.330084942713011</v>
      </c>
      <c r="H68" s="637">
        <v>23.751493536383126</v>
      </c>
      <c r="I68" s="637">
        <v>21.163349486968404</v>
      </c>
      <c r="J68" s="637">
        <v>21.935773649617687</v>
      </c>
      <c r="K68" s="638">
        <v>19.356437040313605</v>
      </c>
    </row>
    <row r="69" spans="2:13" s="32" customFormat="1">
      <c r="B69" s="537"/>
      <c r="C69" s="36"/>
      <c r="D69" s="777"/>
      <c r="E69" s="777"/>
      <c r="F69" s="777"/>
      <c r="G69" s="777"/>
      <c r="H69" s="777"/>
      <c r="I69" s="777"/>
      <c r="J69" s="777"/>
      <c r="K69" s="777"/>
      <c r="L69" s="36"/>
    </row>
    <row r="70" spans="2:13" s="32" customFormat="1">
      <c r="B70" s="538" t="s">
        <v>372</v>
      </c>
      <c r="C70" s="36"/>
      <c r="D70" s="729">
        <v>-2.554077860246351</v>
      </c>
      <c r="E70" s="730">
        <v>-3.225195305742198</v>
      </c>
      <c r="F70" s="730">
        <v>-4.5759965706582655</v>
      </c>
      <c r="G70" s="730">
        <v>-2.5165649455514512</v>
      </c>
      <c r="H70" s="730">
        <v>-2.1346653041040611</v>
      </c>
      <c r="I70" s="730">
        <v>-3.8054764408752817</v>
      </c>
      <c r="J70" s="730">
        <v>-0.82491262058000459</v>
      </c>
      <c r="K70" s="731">
        <v>-4.7725922959484315</v>
      </c>
      <c r="L70" s="36"/>
    </row>
    <row r="71" spans="2:13">
      <c r="B71" s="210" t="s">
        <v>369</v>
      </c>
      <c r="C71" s="220" t="s">
        <v>182</v>
      </c>
      <c r="D71" s="612">
        <v>0</v>
      </c>
      <c r="E71" s="613">
        <v>0</v>
      </c>
      <c r="F71" s="613">
        <v>0</v>
      </c>
      <c r="G71" s="613">
        <v>0</v>
      </c>
      <c r="H71" s="613">
        <v>0</v>
      </c>
      <c r="I71" s="613">
        <v>0</v>
      </c>
      <c r="J71" s="613">
        <v>0</v>
      </c>
      <c r="K71" s="709">
        <v>-5.0268012126371175</v>
      </c>
    </row>
    <row r="72" spans="2:13">
      <c r="B72" s="210" t="s">
        <v>420</v>
      </c>
      <c r="C72" s="220" t="s">
        <v>182</v>
      </c>
      <c r="D72" s="612">
        <v>0</v>
      </c>
      <c r="E72" s="613">
        <v>0</v>
      </c>
      <c r="F72" s="613">
        <v>0</v>
      </c>
      <c r="G72" s="613">
        <v>0</v>
      </c>
      <c r="H72" s="613">
        <v>0</v>
      </c>
      <c r="I72" s="613">
        <v>0</v>
      </c>
      <c r="J72" s="613">
        <v>0</v>
      </c>
      <c r="K72" s="709">
        <v>1.1870138458039279</v>
      </c>
    </row>
    <row r="73" spans="2:13">
      <c r="B73" s="210" t="s">
        <v>332</v>
      </c>
      <c r="C73" s="220" t="s">
        <v>182</v>
      </c>
      <c r="D73" s="778">
        <v>-2.554077860246351</v>
      </c>
      <c r="E73" s="779">
        <v>-3.225195305742198</v>
      </c>
      <c r="F73" s="779">
        <v>-4.5759965706582655</v>
      </c>
      <c r="G73" s="779">
        <v>-2.5165649455514512</v>
      </c>
      <c r="H73" s="779">
        <v>-2.1346653041040611</v>
      </c>
      <c r="I73" s="779">
        <v>-3.8054764408752817</v>
      </c>
      <c r="J73" s="779">
        <v>-0.82491262058000459</v>
      </c>
      <c r="K73" s="780">
        <v>-0.9328049291152416</v>
      </c>
    </row>
    <row r="74" spans="2:13">
      <c r="B74" s="210" t="s">
        <v>120</v>
      </c>
      <c r="C74" s="220" t="s">
        <v>182</v>
      </c>
      <c r="D74" s="539" t="s">
        <v>631</v>
      </c>
      <c r="E74" s="540" t="s">
        <v>631</v>
      </c>
      <c r="F74" s="540" t="s">
        <v>631</v>
      </c>
      <c r="G74" s="540" t="s">
        <v>631</v>
      </c>
      <c r="H74" s="540" t="s">
        <v>631</v>
      </c>
      <c r="I74" s="540" t="s">
        <v>631</v>
      </c>
      <c r="J74" s="540" t="s">
        <v>631</v>
      </c>
      <c r="K74" s="541" t="s">
        <v>631</v>
      </c>
    </row>
    <row r="75" spans="2:13">
      <c r="B75" s="210"/>
      <c r="C75" s="210"/>
      <c r="D75" s="210"/>
      <c r="E75" s="210"/>
      <c r="F75" s="210"/>
      <c r="G75" s="210"/>
      <c r="H75" s="210"/>
      <c r="I75" s="210"/>
      <c r="J75" s="210"/>
      <c r="K75" s="210"/>
      <c r="L75" s="210"/>
      <c r="M75" s="210"/>
    </row>
    <row r="77" spans="2:13">
      <c r="B77" s="868" t="s">
        <v>422</v>
      </c>
      <c r="C77" s="868"/>
      <c r="D77" s="868"/>
      <c r="E77" s="868"/>
      <c r="F77" s="868"/>
      <c r="G77" s="868"/>
      <c r="H77" s="868"/>
      <c r="I77" s="868"/>
      <c r="J77" s="868"/>
      <c r="K77" s="868"/>
      <c r="L77" s="868"/>
    </row>
    <row r="79" spans="2:13">
      <c r="B79" s="14" t="s">
        <v>423</v>
      </c>
      <c r="C79" s="221" t="s">
        <v>182</v>
      </c>
      <c r="D79" s="636">
        <v>-7.7835442188447077</v>
      </c>
      <c r="E79" s="637">
        <v>-9.3012690050183195</v>
      </c>
      <c r="F79" s="637">
        <v>-9.434990203349912</v>
      </c>
      <c r="G79" s="637">
        <v>-6.3118228595357699</v>
      </c>
      <c r="H79" s="637">
        <v>-4.260896383948964</v>
      </c>
      <c r="I79" s="637">
        <v>-4.6787232962226462</v>
      </c>
      <c r="J79" s="637">
        <v>0.84632284837580229</v>
      </c>
      <c r="K79" s="638">
        <v>-9.1239251826987555E-2</v>
      </c>
    </row>
    <row r="80" spans="2:13">
      <c r="B80" s="14"/>
      <c r="C80" s="14"/>
      <c r="D80" s="14"/>
      <c r="E80" s="14"/>
      <c r="F80" s="14"/>
      <c r="G80" s="14"/>
      <c r="H80" s="14"/>
      <c r="I80" s="14"/>
      <c r="J80" s="14"/>
      <c r="K80" s="14"/>
    </row>
    <row r="81" spans="2:11">
      <c r="B81" s="14" t="s">
        <v>434</v>
      </c>
      <c r="C81" s="221" t="s">
        <v>182</v>
      </c>
      <c r="D81" s="636">
        <v>-7.6310447018214136</v>
      </c>
      <c r="E81" s="637">
        <v>-9.1140187823610574</v>
      </c>
      <c r="F81" s="637">
        <v>-9.0263551362701193</v>
      </c>
      <c r="G81" s="637">
        <v>-6.2061210591115987</v>
      </c>
      <c r="H81" s="637">
        <v>-4.2959545580805099</v>
      </c>
      <c r="I81" s="637">
        <v>-4.7277356398831785</v>
      </c>
      <c r="J81" s="637">
        <v>0.83316623955225211</v>
      </c>
      <c r="K81" s="638">
        <v>-9.5073428475039634E-2</v>
      </c>
    </row>
    <row r="83" spans="2:11">
      <c r="B83" s="14" t="s">
        <v>433</v>
      </c>
      <c r="C83" s="221" t="s">
        <v>182</v>
      </c>
      <c r="D83" s="636">
        <v>-0.15249951702329412</v>
      </c>
      <c r="E83" s="637">
        <v>-0.1872502226572621</v>
      </c>
      <c r="F83" s="637">
        <v>-0.40863506707979269</v>
      </c>
      <c r="G83" s="637">
        <v>-0.10570180042417121</v>
      </c>
      <c r="H83" s="637">
        <v>3.5058174131545883E-2</v>
      </c>
      <c r="I83" s="637">
        <v>4.9012343660532309E-2</v>
      </c>
      <c r="J83" s="637">
        <v>1.3156608823550187E-2</v>
      </c>
      <c r="K83" s="638">
        <v>3.8341766480520789E-3</v>
      </c>
    </row>
    <row r="85" spans="2:11">
      <c r="B85" t="s">
        <v>517</v>
      </c>
      <c r="C85" s="280" t="s">
        <v>126</v>
      </c>
      <c r="D85" s="612">
        <v>-5.2743077145659214</v>
      </c>
      <c r="E85" s="612">
        <v>-5.9118691111572579</v>
      </c>
      <c r="F85" s="612">
        <v>-6.4306879234555971</v>
      </c>
      <c r="G85" s="612">
        <v>-5.1065234772639627</v>
      </c>
      <c r="H85" s="612">
        <v>-5.0871352985240552</v>
      </c>
      <c r="I85" s="612">
        <v>-4.7655321615673714</v>
      </c>
      <c r="J85" s="612">
        <v>-3.6990048180457422</v>
      </c>
      <c r="K85" s="612">
        <v>-3.9124899328343234</v>
      </c>
    </row>
    <row r="86" spans="2:11">
      <c r="B86" t="s">
        <v>517</v>
      </c>
      <c r="C86" s="420" t="s">
        <v>182</v>
      </c>
      <c r="D86" s="820">
        <v>-4.5207483828053734</v>
      </c>
      <c r="E86" s="820">
        <v>-4.9698101528714957</v>
      </c>
      <c r="F86" s="820">
        <v>-5.3483182215841616</v>
      </c>
      <c r="G86" s="820">
        <v>-4.1579340173243473</v>
      </c>
      <c r="H86" s="820">
        <v>-3.9927391052884591</v>
      </c>
      <c r="I86" s="820">
        <v>-3.6294230233699971</v>
      </c>
      <c r="J86" s="820">
        <v>-2.7450983697621854</v>
      </c>
      <c r="K86" s="820">
        <v>-2.8251321179250275</v>
      </c>
    </row>
    <row r="87" spans="2:11">
      <c r="B87" t="s">
        <v>518</v>
      </c>
      <c r="C87" s="280" t="s">
        <v>126</v>
      </c>
      <c r="D87" s="612">
        <v>-4.929784091211542</v>
      </c>
      <c r="E87" s="612">
        <v>-5.6891244240699299</v>
      </c>
      <c r="F87" s="612">
        <v>-5.939355044202923</v>
      </c>
      <c r="G87" s="612">
        <v>-4.9767069089379348</v>
      </c>
      <c r="H87" s="612">
        <v>-5.1318027988098001</v>
      </c>
      <c r="I87" s="612">
        <v>-4.829886715589895</v>
      </c>
      <c r="J87" s="612">
        <v>-3.7167332754167166</v>
      </c>
      <c r="K87" s="612">
        <v>-3.9177998358441823</v>
      </c>
    </row>
    <row r="88" spans="2:11">
      <c r="B88" t="s">
        <v>518</v>
      </c>
      <c r="C88" s="420" t="s">
        <v>182</v>
      </c>
      <c r="D88" s="820">
        <v>-4.2254480898747513</v>
      </c>
      <c r="E88" s="820">
        <v>-4.7825599302142336</v>
      </c>
      <c r="F88" s="820">
        <v>-4.9396831545043698</v>
      </c>
      <c r="G88" s="820">
        <v>-4.0522322169001752</v>
      </c>
      <c r="H88" s="820">
        <v>-4.0277972794200023</v>
      </c>
      <c r="I88" s="820">
        <v>-3.6784353670305285</v>
      </c>
      <c r="J88" s="820">
        <v>-2.7582549785857369</v>
      </c>
      <c r="K88" s="820">
        <v>-2.8289662945730814</v>
      </c>
    </row>
    <row r="89" spans="2:11">
      <c r="B89" t="s">
        <v>521</v>
      </c>
      <c r="C89" s="420" t="s">
        <v>182</v>
      </c>
      <c r="D89" s="820">
        <v>-0.2953002929306221</v>
      </c>
      <c r="E89" s="820">
        <v>-0.1872502226572621</v>
      </c>
      <c r="F89" s="820">
        <v>-0.4086350670797918</v>
      </c>
      <c r="G89" s="820">
        <v>-0.1057018004241721</v>
      </c>
      <c r="H89" s="820">
        <v>3.5058174131543218E-2</v>
      </c>
      <c r="I89" s="820">
        <v>4.9012343660531421E-2</v>
      </c>
      <c r="J89" s="820">
        <v>1.3156608823551519E-2</v>
      </c>
      <c r="K89" s="820">
        <v>3.8341766480538553E-3</v>
      </c>
    </row>
  </sheetData>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36:K36">
    <cfRule type="expression" dxfId="18" priority="12">
      <formula>AND(D$5="Actuals",E$5="Actuals")</formula>
    </cfRule>
  </conditionalFormatting>
  <conditionalFormatting sqref="D12:K12 D15:K19 D24:K33">
    <cfRule type="expression" dxfId="17"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35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52</v>
      </c>
      <c r="B2" s="30"/>
      <c r="C2" s="30"/>
      <c r="D2" s="30"/>
      <c r="E2" s="30"/>
      <c r="F2" s="30"/>
      <c r="G2" s="30"/>
      <c r="H2" s="30"/>
      <c r="I2" s="27"/>
      <c r="J2" s="27"/>
      <c r="K2" s="27"/>
      <c r="L2" s="127"/>
    </row>
    <row r="3" spans="1:18" s="32" customFormat="1" ht="22.5">
      <c r="A3" s="128">
        <v>2019</v>
      </c>
      <c r="B3" s="940" t="s">
        <v>626</v>
      </c>
      <c r="C3" s="129"/>
      <c r="D3" s="129"/>
      <c r="E3" s="129"/>
      <c r="F3" s="129"/>
      <c r="G3" s="129"/>
      <c r="H3" s="129"/>
      <c r="I3" s="29"/>
      <c r="J3" s="29"/>
      <c r="K3" s="29"/>
      <c r="L3" s="130"/>
    </row>
    <row r="4" spans="1:18" s="2" customFormat="1" ht="12.75" customHeight="1"/>
    <row r="5" spans="1:18" s="2" customFormat="1">
      <c r="B5" s="3"/>
      <c r="C5" s="3"/>
      <c r="D5" s="410" t="s">
        <v>627</v>
      </c>
      <c r="E5" s="411" t="s">
        <v>627</v>
      </c>
      <c r="F5" s="411" t="s">
        <v>627</v>
      </c>
      <c r="G5" s="411" t="s">
        <v>627</v>
      </c>
      <c r="H5" s="411" t="s">
        <v>627</v>
      </c>
      <c r="I5" s="411" t="s">
        <v>627</v>
      </c>
      <c r="J5" s="411" t="s">
        <v>604</v>
      </c>
      <c r="K5" s="412" t="s">
        <v>604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64">
        <v>455</v>
      </c>
      <c r="E8" s="665">
        <v>540</v>
      </c>
      <c r="F8" s="665">
        <v>458</v>
      </c>
      <c r="G8" s="665">
        <v>95</v>
      </c>
      <c r="H8" s="665">
        <v>418</v>
      </c>
      <c r="I8" s="665">
        <v>423</v>
      </c>
      <c r="J8" s="665"/>
      <c r="K8" s="666"/>
    </row>
    <row r="9" spans="1:18">
      <c r="B9" s="15" t="s">
        <v>103</v>
      </c>
      <c r="C9" s="14"/>
      <c r="D9" s="781"/>
      <c r="E9" s="781"/>
      <c r="F9" s="781"/>
      <c r="G9" s="781"/>
      <c r="H9" s="781"/>
      <c r="I9" s="781"/>
      <c r="J9" s="781"/>
      <c r="K9" s="781"/>
    </row>
    <row r="10" spans="1:18">
      <c r="B10" s="456" t="s">
        <v>544</v>
      </c>
      <c r="C10" s="160" t="s">
        <v>126</v>
      </c>
      <c r="D10" s="620">
        <v>65</v>
      </c>
      <c r="E10" s="621">
        <v>97</v>
      </c>
      <c r="F10" s="621">
        <v>67</v>
      </c>
      <c r="G10" s="621">
        <v>0</v>
      </c>
      <c r="H10" s="621">
        <v>0</v>
      </c>
      <c r="I10" s="621">
        <v>0</v>
      </c>
      <c r="J10" s="621"/>
      <c r="K10" s="631"/>
    </row>
    <row r="11" spans="1:18">
      <c r="B11" s="456" t="s">
        <v>599</v>
      </c>
      <c r="C11" s="160" t="s">
        <v>126</v>
      </c>
      <c r="D11" s="622">
        <v>3</v>
      </c>
      <c r="E11" s="623">
        <v>7</v>
      </c>
      <c r="F11" s="623">
        <v>8</v>
      </c>
      <c r="G11" s="623">
        <v>0</v>
      </c>
      <c r="H11" s="623">
        <v>3</v>
      </c>
      <c r="I11" s="623">
        <v>2.1217269146101785</v>
      </c>
      <c r="J11" s="623"/>
      <c r="K11" s="632"/>
    </row>
    <row r="12" spans="1:18">
      <c r="B12" s="456" t="s">
        <v>600</v>
      </c>
      <c r="C12" s="160" t="s">
        <v>126</v>
      </c>
      <c r="D12" s="633">
        <v>271</v>
      </c>
      <c r="E12" s="634">
        <v>307</v>
      </c>
      <c r="F12" s="634">
        <v>282</v>
      </c>
      <c r="G12" s="634">
        <v>64</v>
      </c>
      <c r="H12" s="634">
        <v>322</v>
      </c>
      <c r="I12" s="634">
        <v>324.60045078877499</v>
      </c>
      <c r="J12" s="634"/>
      <c r="K12" s="635"/>
      <c r="Q12" s="226"/>
    </row>
    <row r="13" spans="1:18">
      <c r="B13" s="14" t="s">
        <v>104</v>
      </c>
      <c r="C13" s="160" t="s">
        <v>126</v>
      </c>
      <c r="D13" s="769">
        <v>116</v>
      </c>
      <c r="E13" s="770">
        <v>129</v>
      </c>
      <c r="F13" s="770">
        <v>101</v>
      </c>
      <c r="G13" s="770">
        <v>31</v>
      </c>
      <c r="H13" s="770">
        <v>93</v>
      </c>
      <c r="I13" s="770">
        <v>96.277822296614829</v>
      </c>
      <c r="J13" s="770">
        <v>0</v>
      </c>
      <c r="K13" s="771">
        <v>0</v>
      </c>
      <c r="R13" s="225"/>
    </row>
    <row r="14" spans="1:18">
      <c r="C14" s="14"/>
      <c r="Q14" s="226"/>
    </row>
    <row r="15" spans="1:18">
      <c r="B15" s="14" t="s">
        <v>493</v>
      </c>
      <c r="C15" s="160" t="s">
        <v>126</v>
      </c>
      <c r="D15" s="620"/>
      <c r="E15" s="621"/>
      <c r="F15" s="621"/>
      <c r="G15" s="621"/>
      <c r="H15" s="621"/>
      <c r="I15" s="621"/>
      <c r="J15" s="621"/>
      <c r="K15" s="631"/>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35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52</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627</v>
      </c>
      <c r="E5" s="411" t="s">
        <v>627</v>
      </c>
      <c r="F5" s="411" t="s">
        <v>627</v>
      </c>
      <c r="G5" s="411" t="s">
        <v>627</v>
      </c>
      <c r="H5" s="411" t="s">
        <v>627</v>
      </c>
      <c r="I5" s="411" t="s">
        <v>627</v>
      </c>
      <c r="J5" s="411" t="s">
        <v>628</v>
      </c>
      <c r="K5" s="412" t="s">
        <v>628</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382</v>
      </c>
      <c r="C8" s="160" t="s">
        <v>126</v>
      </c>
      <c r="D8" s="782">
        <v>1.8436334853921736</v>
      </c>
      <c r="E8" s="783">
        <v>2.8744488807940529</v>
      </c>
      <c r="F8" s="783">
        <v>2.880095675183568</v>
      </c>
      <c r="G8" s="783">
        <v>3.0586038613649684</v>
      </c>
      <c r="H8" s="783">
        <v>8.4171447825220014</v>
      </c>
      <c r="I8" s="783">
        <v>8.6927146830946267</v>
      </c>
      <c r="J8" s="783"/>
      <c r="K8" s="784"/>
    </row>
    <row r="9" spans="1:12">
      <c r="B9" s="16" t="s">
        <v>23</v>
      </c>
      <c r="D9" s="781"/>
      <c r="E9" s="781"/>
      <c r="F9" s="781"/>
      <c r="G9" s="781"/>
      <c r="H9" s="781"/>
      <c r="I9" s="781"/>
      <c r="J9" s="781"/>
      <c r="K9" s="781"/>
    </row>
    <row r="10" spans="1:12">
      <c r="B10" t="s">
        <v>22</v>
      </c>
      <c r="C10" s="160" t="s">
        <v>126</v>
      </c>
      <c r="D10" s="703">
        <v>1.8436334853921736</v>
      </c>
      <c r="E10" s="704">
        <v>2.8744488807940529</v>
      </c>
      <c r="F10" s="704">
        <v>2.880095675183568</v>
      </c>
      <c r="G10" s="704">
        <v>2.9699770269693868</v>
      </c>
      <c r="H10" s="704">
        <v>8.1643782557814752</v>
      </c>
      <c r="I10" s="704">
        <v>8.4316728030791257</v>
      </c>
      <c r="J10" s="704"/>
      <c r="K10" s="705"/>
    </row>
    <row r="11" spans="1:12">
      <c r="B11" t="s">
        <v>24</v>
      </c>
      <c r="C11" s="160" t="s">
        <v>126</v>
      </c>
      <c r="D11" s="785">
        <v>0</v>
      </c>
      <c r="E11" s="786">
        <v>0</v>
      </c>
      <c r="F11" s="786">
        <v>0</v>
      </c>
      <c r="G11" s="786">
        <v>8.8626834395581763E-2</v>
      </c>
      <c r="H11" s="786">
        <v>0.25276652674052702</v>
      </c>
      <c r="I11" s="786">
        <v>0.26104188001550105</v>
      </c>
      <c r="J11" s="786"/>
      <c r="K11" s="787"/>
    </row>
    <row r="12" spans="1:12">
      <c r="D12" s="781"/>
      <c r="E12" s="781"/>
      <c r="F12" s="781"/>
      <c r="G12" s="781"/>
      <c r="H12" s="781"/>
      <c r="I12" s="781"/>
      <c r="J12" s="781"/>
      <c r="K12" s="781"/>
    </row>
    <row r="13" spans="1:12">
      <c r="D13" s="781"/>
      <c r="E13" s="781"/>
      <c r="F13" s="781"/>
      <c r="G13" s="781"/>
      <c r="H13" s="781"/>
      <c r="I13" s="781"/>
      <c r="J13" s="781"/>
      <c r="K13" s="781"/>
    </row>
    <row r="14" spans="1:12">
      <c r="B14" t="s">
        <v>22</v>
      </c>
      <c r="C14" s="220" t="s">
        <v>182</v>
      </c>
      <c r="D14" s="17">
        <v>1.5802269318786695</v>
      </c>
      <c r="E14" s="17">
        <v>2.4164041799775213</v>
      </c>
      <c r="F14" s="17">
        <v>2.3953375381980431</v>
      </c>
      <c r="G14" s="17">
        <v>2.4182731296722304</v>
      </c>
      <c r="H14" s="17">
        <v>6.4079743154626332</v>
      </c>
      <c r="I14" s="17">
        <v>6.4215509117355456</v>
      </c>
      <c r="J14" s="17">
        <v>0</v>
      </c>
      <c r="K14" s="17">
        <v>0</v>
      </c>
    </row>
    <row r="15" spans="1:12">
      <c r="D15" s="781"/>
      <c r="E15" s="781"/>
      <c r="F15" s="781"/>
      <c r="G15" s="781"/>
      <c r="H15" s="781"/>
      <c r="I15" s="781"/>
      <c r="J15" s="781"/>
      <c r="K15" s="781"/>
    </row>
    <row r="16" spans="1:12">
      <c r="D16" s="781"/>
      <c r="E16" s="781"/>
      <c r="F16" s="781"/>
      <c r="G16" s="781"/>
      <c r="H16" s="781"/>
      <c r="I16" s="781"/>
      <c r="J16" s="781"/>
      <c r="K16" s="781"/>
    </row>
    <row r="17" spans="2:11" s="2" customFormat="1">
      <c r="B17" s="14" t="s">
        <v>312</v>
      </c>
      <c r="C17" s="220" t="s">
        <v>182</v>
      </c>
      <c r="D17" s="788">
        <v>3</v>
      </c>
      <c r="E17" s="788">
        <v>3</v>
      </c>
      <c r="F17" s="788">
        <v>2.4</v>
      </c>
      <c r="G17" s="788">
        <v>2.4</v>
      </c>
      <c r="H17" s="788">
        <v>2.4</v>
      </c>
      <c r="I17" s="788">
        <v>6.1</v>
      </c>
      <c r="J17" s="788">
        <v>6.1</v>
      </c>
      <c r="K17" s="788">
        <v>6.1</v>
      </c>
    </row>
    <row r="18" spans="2:11" s="2" customFormat="1">
      <c r="B18" s="210" t="s">
        <v>313</v>
      </c>
      <c r="C18" s="220" t="s">
        <v>182</v>
      </c>
      <c r="D18" s="788">
        <v>0</v>
      </c>
      <c r="E18" s="788">
        <v>0</v>
      </c>
      <c r="F18" s="788">
        <v>0</v>
      </c>
      <c r="G18" s="788">
        <v>0</v>
      </c>
      <c r="H18" s="788">
        <v>0</v>
      </c>
      <c r="I18" s="788">
        <v>-0.3</v>
      </c>
      <c r="J18" s="788">
        <v>-0.3</v>
      </c>
      <c r="K18" s="788">
        <v>-0.3</v>
      </c>
    </row>
    <row r="19" spans="2:11" s="2" customFormat="1">
      <c r="B19" s="14" t="s">
        <v>314</v>
      </c>
      <c r="C19" s="220" t="s">
        <v>182</v>
      </c>
      <c r="D19" s="17">
        <v>3</v>
      </c>
      <c r="E19" s="17">
        <v>3</v>
      </c>
      <c r="F19" s="17">
        <v>2.4</v>
      </c>
      <c r="G19" s="17">
        <v>2.4</v>
      </c>
      <c r="H19" s="17">
        <v>2.4</v>
      </c>
      <c r="I19" s="17">
        <v>6.3999999999999995</v>
      </c>
      <c r="J19" s="17">
        <v>6.3999999999999995</v>
      </c>
      <c r="K19" s="17">
        <v>6.3999999999999995</v>
      </c>
    </row>
    <row r="20" spans="2:11" s="2" customFormat="1">
      <c r="B20" s="14"/>
      <c r="C20" s="14"/>
      <c r="D20" s="14"/>
      <c r="E20" s="14"/>
      <c r="F20" s="14"/>
      <c r="G20" s="14"/>
      <c r="H20" s="14"/>
      <c r="I20" s="14"/>
      <c r="J20" s="14"/>
      <c r="K20" s="14"/>
    </row>
    <row r="21" spans="2:11" s="2" customFormat="1">
      <c r="B21" s="14"/>
      <c r="C21" s="14"/>
      <c r="D21" s="991" t="s">
        <v>116</v>
      </c>
      <c r="E21" s="14"/>
      <c r="F21" s="14"/>
      <c r="G21" s="14"/>
      <c r="H21" s="14"/>
      <c r="I21" s="14"/>
      <c r="J21" s="14"/>
      <c r="K21" s="14"/>
    </row>
    <row r="22" spans="2:11" s="2" customFormat="1" ht="12.75" customHeight="1">
      <c r="B22" s="14"/>
      <c r="C22" s="14"/>
      <c r="D22" s="992"/>
      <c r="E22" s="14"/>
      <c r="F22" s="14"/>
      <c r="G22" s="14"/>
      <c r="H22" s="14"/>
      <c r="I22" s="14"/>
      <c r="J22" s="14"/>
      <c r="K22" s="14"/>
    </row>
    <row r="23" spans="2:11">
      <c r="C23" s="14"/>
      <c r="D23" s="993"/>
      <c r="E23" s="14"/>
    </row>
    <row r="24" spans="2:11">
      <c r="B24" s="14" t="s">
        <v>115</v>
      </c>
      <c r="C24" s="14"/>
      <c r="D24" s="548">
        <v>42460</v>
      </c>
    </row>
    <row r="25" spans="2:11">
      <c r="B25" s="14"/>
      <c r="C25" s="14"/>
      <c r="D25" s="41"/>
      <c r="E25" s="42"/>
      <c r="F25" s="42"/>
    </row>
    <row r="26" spans="2:11">
      <c r="B26" s="210" t="s">
        <v>311</v>
      </c>
      <c r="C26" s="14"/>
      <c r="D26" s="548">
        <v>42460</v>
      </c>
      <c r="E26" s="42"/>
      <c r="F26" s="42"/>
    </row>
    <row r="27" spans="2:11">
      <c r="B27" s="210"/>
      <c r="C27" s="14"/>
      <c r="D27" s="41"/>
      <c r="E27" s="42"/>
      <c r="F27" s="42"/>
    </row>
    <row r="28" spans="2:11">
      <c r="B28" s="14"/>
      <c r="D28" s="381" t="s">
        <v>280</v>
      </c>
      <c r="E28" s="42"/>
      <c r="F28" s="42"/>
    </row>
    <row r="29" spans="2:11">
      <c r="B29" t="s">
        <v>25</v>
      </c>
      <c r="D29" s="788">
        <v>120.58613549790965</v>
      </c>
    </row>
    <row r="30" spans="2:11">
      <c r="B30" t="s">
        <v>26</v>
      </c>
      <c r="D30" s="788">
        <v>18243.313864502092</v>
      </c>
    </row>
    <row r="31" spans="2:11">
      <c r="D31" s="781"/>
    </row>
    <row r="32" spans="2:11">
      <c r="B32" t="s">
        <v>27</v>
      </c>
      <c r="D32" s="788">
        <v>103.9</v>
      </c>
    </row>
    <row r="33" spans="2:4">
      <c r="B33" t="s">
        <v>28</v>
      </c>
      <c r="D33" s="788">
        <v>16725.7</v>
      </c>
    </row>
    <row r="34" spans="2:4">
      <c r="D34" s="781"/>
    </row>
    <row r="35" spans="2:4">
      <c r="B35" s="44" t="s">
        <v>30</v>
      </c>
      <c r="D35" s="17">
        <v>16.686135497909646</v>
      </c>
    </row>
    <row r="36" spans="2:4">
      <c r="B36" s="44" t="s">
        <v>29</v>
      </c>
      <c r="D36" s="17">
        <v>1517.613864502091</v>
      </c>
    </row>
    <row r="37" spans="2:4">
      <c r="D37" s="781"/>
    </row>
    <row r="38" spans="2:4">
      <c r="B38" t="s">
        <v>31</v>
      </c>
      <c r="D38" s="788">
        <v>45.033334915605117</v>
      </c>
    </row>
    <row r="39" spans="2:4">
      <c r="B39" t="s">
        <v>32</v>
      </c>
      <c r="D39" s="788">
        <v>3.5603785637458105</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E30" sqref="E30"/>
    </sheetView>
  </sheetViews>
  <sheetFormatPr defaultRowHeight="12.4"/>
  <cols>
    <col min="1" max="1" width="8.3515625" customWidth="1"/>
    <col min="2" max="2" width="70.7617187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52</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627</v>
      </c>
      <c r="E5" s="411" t="s">
        <v>627</v>
      </c>
      <c r="F5" s="411" t="s">
        <v>627</v>
      </c>
      <c r="G5" s="411" t="s">
        <v>627</v>
      </c>
      <c r="H5" s="411" t="s">
        <v>627</v>
      </c>
      <c r="I5" s="411" t="s">
        <v>627</v>
      </c>
      <c r="J5" s="411" t="s">
        <v>628</v>
      </c>
      <c r="K5" s="412" t="s">
        <v>628</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92"/>
      <c r="E7" s="792"/>
      <c r="F7" s="792"/>
      <c r="G7" s="792"/>
      <c r="H7" s="792"/>
      <c r="I7" s="792"/>
      <c r="J7" s="792"/>
      <c r="K7" s="792"/>
    </row>
    <row r="8" spans="1:19">
      <c r="B8" s="52" t="s">
        <v>456</v>
      </c>
      <c r="C8" s="220" t="s">
        <v>182</v>
      </c>
      <c r="D8" s="789">
        <v>0.99205321998561824</v>
      </c>
      <c r="E8" s="789">
        <v>1.2159193821630663</v>
      </c>
      <c r="F8" s="789">
        <v>1.1147712136232353</v>
      </c>
      <c r="G8" s="789">
        <v>0.85290935495492393</v>
      </c>
      <c r="H8" s="789">
        <v>1.0879580033548319</v>
      </c>
      <c r="I8" s="789">
        <v>7.314591576100022</v>
      </c>
      <c r="J8" s="789">
        <v>2.4169439006106637</v>
      </c>
      <c r="K8" s="789">
        <v>2.0930617359278303</v>
      </c>
    </row>
    <row r="9" spans="1:19">
      <c r="D9" s="792"/>
      <c r="E9" s="792"/>
      <c r="F9" s="792"/>
      <c r="G9" s="792"/>
      <c r="H9" s="792"/>
      <c r="I9" s="792"/>
      <c r="J9" s="792"/>
      <c r="K9" s="792"/>
    </row>
    <row r="10" spans="1:19">
      <c r="B10" s="14" t="s">
        <v>440</v>
      </c>
      <c r="D10" s="792"/>
      <c r="E10" s="792"/>
      <c r="F10" s="792"/>
      <c r="G10" s="792"/>
      <c r="H10" s="792"/>
      <c r="I10" s="792"/>
      <c r="J10" s="792"/>
      <c r="K10" s="792"/>
    </row>
    <row r="11" spans="1:19">
      <c r="B11" s="45" t="s">
        <v>596</v>
      </c>
      <c r="C11" s="160" t="s">
        <v>126</v>
      </c>
      <c r="D11" s="664">
        <v>0.375</v>
      </c>
      <c r="E11" s="665">
        <v>0.375</v>
      </c>
      <c r="F11" s="665">
        <v>0</v>
      </c>
      <c r="G11" s="665">
        <v>0</v>
      </c>
      <c r="H11" s="665">
        <v>0</v>
      </c>
      <c r="I11" s="665">
        <v>0</v>
      </c>
      <c r="J11" s="665">
        <v>0</v>
      </c>
      <c r="K11" s="666">
        <v>0</v>
      </c>
    </row>
    <row r="12" spans="1:19">
      <c r="B12" s="45" t="s">
        <v>597</v>
      </c>
      <c r="C12" s="160" t="s">
        <v>126</v>
      </c>
      <c r="D12" s="664">
        <v>0</v>
      </c>
      <c r="E12" s="665">
        <v>0</v>
      </c>
      <c r="F12" s="665">
        <v>0</v>
      </c>
      <c r="G12" s="665">
        <v>0</v>
      </c>
      <c r="H12" s="665">
        <v>0</v>
      </c>
      <c r="I12" s="665">
        <v>8.141</v>
      </c>
      <c r="J12" s="665">
        <v>0</v>
      </c>
      <c r="K12" s="666">
        <v>0</v>
      </c>
    </row>
    <row r="13" spans="1:19">
      <c r="B13" s="45" t="s">
        <v>598</v>
      </c>
      <c r="C13" s="160" t="s">
        <v>126</v>
      </c>
      <c r="D13" s="664">
        <v>0</v>
      </c>
      <c r="E13" s="665">
        <v>0</v>
      </c>
      <c r="F13" s="665">
        <v>0</v>
      </c>
      <c r="G13" s="665">
        <v>0</v>
      </c>
      <c r="H13" s="665">
        <v>0</v>
      </c>
      <c r="I13" s="665">
        <v>0</v>
      </c>
      <c r="J13" s="665">
        <v>0</v>
      </c>
      <c r="K13" s="666">
        <v>0</v>
      </c>
    </row>
    <row r="14" spans="1:19">
      <c r="B14" s="14" t="s">
        <v>453</v>
      </c>
      <c r="C14" s="160" t="s">
        <v>126</v>
      </c>
      <c r="D14" s="789">
        <v>0.375</v>
      </c>
      <c r="E14" s="790">
        <v>0.375</v>
      </c>
      <c r="F14" s="790">
        <v>0</v>
      </c>
      <c r="G14" s="790">
        <v>0</v>
      </c>
      <c r="H14" s="790">
        <v>0</v>
      </c>
      <c r="I14" s="790">
        <v>8.141</v>
      </c>
      <c r="J14" s="790">
        <v>0</v>
      </c>
      <c r="K14" s="791">
        <v>0</v>
      </c>
    </row>
    <row r="15" spans="1:19">
      <c r="B15" s="36" t="s">
        <v>447</v>
      </c>
      <c r="C15" s="160" t="s">
        <v>126</v>
      </c>
      <c r="D15" s="664"/>
      <c r="E15" s="665"/>
      <c r="F15" s="665"/>
      <c r="G15" s="665"/>
      <c r="H15" s="665"/>
      <c r="I15" s="665">
        <v>0</v>
      </c>
      <c r="J15" s="665">
        <v>0</v>
      </c>
      <c r="K15" s="666">
        <v>0</v>
      </c>
    </row>
    <row r="16" spans="1:19">
      <c r="B16" s="52" t="s">
        <v>454</v>
      </c>
      <c r="C16" s="160" t="s">
        <v>126</v>
      </c>
      <c r="D16" s="789">
        <v>0.375</v>
      </c>
      <c r="E16" s="789">
        <v>0.375</v>
      </c>
      <c r="F16" s="789">
        <v>0</v>
      </c>
      <c r="G16" s="789">
        <v>0</v>
      </c>
      <c r="H16" s="789">
        <v>0</v>
      </c>
      <c r="I16" s="789">
        <v>8.141</v>
      </c>
      <c r="J16" s="789">
        <v>0</v>
      </c>
      <c r="K16" s="789">
        <v>0</v>
      </c>
    </row>
    <row r="18" spans="2:11">
      <c r="B18" s="14" t="s">
        <v>451</v>
      </c>
      <c r="D18" s="792"/>
      <c r="E18" s="792"/>
      <c r="F18" s="792"/>
      <c r="G18" s="792"/>
      <c r="H18" s="792"/>
      <c r="I18" s="792"/>
      <c r="J18" s="792"/>
      <c r="K18" s="792"/>
    </row>
    <row r="19" spans="2:11">
      <c r="B19" s="878" t="s">
        <v>452</v>
      </c>
      <c r="C19" s="160" t="s">
        <v>126</v>
      </c>
      <c r="D19" s="664">
        <v>1.0161268129999999</v>
      </c>
      <c r="E19" s="665">
        <v>1.3562083469999999</v>
      </c>
      <c r="F19" s="665">
        <v>1.6754672879999999</v>
      </c>
      <c r="G19" s="665">
        <v>1.3093647070000001</v>
      </c>
      <c r="H19" s="665">
        <v>1.7113130710000002</v>
      </c>
      <c r="I19" s="665">
        <v>1.8064935</v>
      </c>
      <c r="J19" s="665">
        <v>4.0207635705073486</v>
      </c>
      <c r="K19" s="666">
        <v>3.4923552644638622</v>
      </c>
    </row>
    <row r="20" spans="2:11">
      <c r="B20" s="36" t="s">
        <v>447</v>
      </c>
      <c r="C20" s="160" t="s">
        <v>126</v>
      </c>
      <c r="D20" s="664">
        <v>0.23370916698999997</v>
      </c>
      <c r="E20" s="665">
        <v>0.28480375286999998</v>
      </c>
      <c r="F20" s="665">
        <v>0.33509345759999998</v>
      </c>
      <c r="G20" s="665">
        <v>0.2618729414</v>
      </c>
      <c r="H20" s="665">
        <v>0.32514948349000006</v>
      </c>
      <c r="I20" s="665">
        <v>0.34323376500000002</v>
      </c>
      <c r="J20" s="665">
        <v>0.76394507839639625</v>
      </c>
      <c r="K20" s="666">
        <v>0.59370039495885663</v>
      </c>
    </row>
    <row r="21" spans="2:11">
      <c r="B21" s="52" t="s">
        <v>455</v>
      </c>
      <c r="C21" s="160" t="s">
        <v>126</v>
      </c>
      <c r="D21" s="789">
        <v>0.78241764600999986</v>
      </c>
      <c r="E21" s="789">
        <v>1.0714045941299999</v>
      </c>
      <c r="F21" s="789">
        <v>1.3403738303999999</v>
      </c>
      <c r="G21" s="789">
        <v>1.0474917656</v>
      </c>
      <c r="H21" s="789">
        <v>1.38616358751</v>
      </c>
      <c r="I21" s="789">
        <v>1.4632597349999998</v>
      </c>
      <c r="J21" s="789">
        <v>3.2568184921109524</v>
      </c>
      <c r="K21" s="789">
        <v>2.8986548695050054</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4" activePane="bottomLeft" state="frozen"/>
      <selection activeCell="B75" sqref="A1:XFD1048576"/>
      <selection pane="bottomLeft" activeCell="O33" sqref="O33"/>
    </sheetView>
  </sheetViews>
  <sheetFormatPr defaultRowHeight="12.4"/>
  <cols>
    <col min="1" max="1" width="8.3515625" customWidth="1"/>
    <col min="2" max="2" width="35.1171875" customWidth="1"/>
    <col min="8" max="8" width="10.1171875" bestFit="1" customWidth="1"/>
    <col min="14" max="14" width="9" customWidth="1"/>
  </cols>
  <sheetData>
    <row r="1" spans="1:14" ht="20.65">
      <c r="A1" s="382" t="s">
        <v>364</v>
      </c>
      <c r="B1" s="429"/>
      <c r="C1" s="429"/>
      <c r="D1" s="429"/>
      <c r="E1" s="429"/>
      <c r="F1" s="429"/>
      <c r="G1" s="429"/>
      <c r="H1" s="429"/>
      <c r="I1" s="429"/>
      <c r="J1" s="429"/>
      <c r="K1" s="429"/>
      <c r="L1" s="429"/>
      <c r="M1" s="429"/>
      <c r="N1" s="430"/>
    </row>
    <row r="2" spans="1:14" ht="20.65">
      <c r="A2" s="126" t="str">
        <f>'RFPR cover'!C5</f>
        <v>Cadent-London</v>
      </c>
      <c r="B2" s="314"/>
      <c r="C2" s="314"/>
      <c r="D2" s="314"/>
      <c r="E2" s="314"/>
      <c r="F2" s="314"/>
      <c r="G2" s="314"/>
      <c r="H2" s="314"/>
      <c r="I2" s="314"/>
      <c r="J2" s="314"/>
      <c r="K2" s="314"/>
      <c r="L2" s="314"/>
      <c r="M2" s="314"/>
      <c r="N2" s="315"/>
    </row>
    <row r="3" spans="1:14" ht="20.65">
      <c r="A3" s="273">
        <f>'RFPR cover'!C7</f>
        <v>2019</v>
      </c>
      <c r="B3" s="316"/>
      <c r="C3" s="316"/>
      <c r="D3" s="316"/>
      <c r="E3" s="316"/>
      <c r="F3" s="316"/>
      <c r="G3" s="316"/>
      <c r="H3" s="316"/>
      <c r="I3" s="316"/>
      <c r="J3" s="316"/>
      <c r="K3" s="316"/>
      <c r="L3" s="316"/>
      <c r="M3" s="316"/>
      <c r="N3" s="317"/>
    </row>
    <row r="6" spans="1:14">
      <c r="A6" s="31"/>
      <c r="B6" s="21">
        <v>2018</v>
      </c>
      <c r="C6" s="20" t="s">
        <v>61</v>
      </c>
      <c r="D6" s="18"/>
      <c r="E6" s="18"/>
      <c r="F6" s="875"/>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7" t="s">
        <v>37</v>
      </c>
      <c r="C13" s="578" t="s">
        <v>38</v>
      </c>
      <c r="D13" s="578" t="s">
        <v>190</v>
      </c>
      <c r="E13" s="578" t="s">
        <v>39</v>
      </c>
      <c r="F13" s="578" t="s">
        <v>40</v>
      </c>
      <c r="G13" s="579" t="s">
        <v>319</v>
      </c>
    </row>
    <row r="14" spans="1:14">
      <c r="A14" s="31"/>
      <c r="B14" s="170" t="s">
        <v>72</v>
      </c>
      <c r="C14" s="178">
        <v>2010</v>
      </c>
      <c r="D14" s="171" t="str">
        <f>IF(VALUE(C14)&lt;='RFPR cover'!$C$7,"Actual","Forecast")</f>
        <v>Actual</v>
      </c>
      <c r="E14" s="394">
        <v>215.767</v>
      </c>
      <c r="F14" s="522">
        <v>221.75</v>
      </c>
      <c r="G14" s="172">
        <v>0.28000000000000003</v>
      </c>
      <c r="H14" s="876"/>
      <c r="J14" s="877"/>
    </row>
    <row r="15" spans="1:14">
      <c r="A15" s="31"/>
      <c r="B15" s="173" t="s">
        <v>73</v>
      </c>
      <c r="C15" s="179">
        <v>2011</v>
      </c>
      <c r="D15" s="174" t="str">
        <f>IF(VALUE(C15)&lt;='RFPR cover'!$C$7,"Actual","Forecast")</f>
        <v>Actual</v>
      </c>
      <c r="E15" s="395">
        <v>226.47499999999999</v>
      </c>
      <c r="F15" s="523">
        <v>233.45</v>
      </c>
      <c r="G15" s="175">
        <v>0.28000000000000003</v>
      </c>
      <c r="H15" s="876"/>
      <c r="J15" s="877"/>
    </row>
    <row r="16" spans="1:14" ht="14.25" customHeight="1">
      <c r="A16" s="31"/>
      <c r="B16" s="173" t="s">
        <v>74</v>
      </c>
      <c r="C16" s="179">
        <v>2012</v>
      </c>
      <c r="D16" s="174" t="str">
        <f>IF(VALUE(C16)&lt;='RFPR cover'!$C$7,"Actual","Forecast")</f>
        <v>Actual</v>
      </c>
      <c r="E16" s="395">
        <v>237.34200000000001</v>
      </c>
      <c r="F16" s="523">
        <v>241.65</v>
      </c>
      <c r="G16" s="175">
        <v>0.26</v>
      </c>
      <c r="H16" s="876"/>
      <c r="J16" s="877"/>
    </row>
    <row r="17" spans="2:10">
      <c r="B17" s="173" t="s">
        <v>75</v>
      </c>
      <c r="C17" s="179">
        <v>2013</v>
      </c>
      <c r="D17" s="174" t="str">
        <f>IF(VALUE(C17)&lt;='RFPR cover'!$C$7,"Actual","Forecast")</f>
        <v>Actual</v>
      </c>
      <c r="E17" s="395">
        <v>244.67500000000001</v>
      </c>
      <c r="F17" s="523">
        <v>249.1</v>
      </c>
      <c r="G17" s="175">
        <v>0.24</v>
      </c>
      <c r="H17" s="876"/>
      <c r="J17" s="877"/>
    </row>
    <row r="18" spans="2:10">
      <c r="B18" s="173" t="s">
        <v>76</v>
      </c>
      <c r="C18" s="179">
        <v>2014</v>
      </c>
      <c r="D18" s="174" t="str">
        <f>IF(VALUE(C18)&lt;='RFPR cover'!$C$7,"Actual","Forecast")</f>
        <v>Actual</v>
      </c>
      <c r="E18" s="395">
        <v>251.733</v>
      </c>
      <c r="F18" s="523">
        <v>255.25</v>
      </c>
      <c r="G18" s="175">
        <v>0.23</v>
      </c>
      <c r="H18" s="876"/>
      <c r="I18" s="542"/>
      <c r="J18" s="877"/>
    </row>
    <row r="19" spans="2:10">
      <c r="B19" s="173" t="s">
        <v>77</v>
      </c>
      <c r="C19" s="179">
        <v>2015</v>
      </c>
      <c r="D19" s="174" t="str">
        <f>IF(VALUE(C19)&lt;='RFPR cover'!$C$7,"Actual","Forecast")</f>
        <v>Actual</v>
      </c>
      <c r="E19" s="395">
        <v>256.66699999999997</v>
      </c>
      <c r="F19" s="523">
        <v>257.55</v>
      </c>
      <c r="G19" s="175">
        <v>0.21</v>
      </c>
      <c r="H19" s="876"/>
      <c r="I19" s="542"/>
      <c r="J19" s="877"/>
    </row>
    <row r="20" spans="2:10">
      <c r="B20" s="173" t="s">
        <v>78</v>
      </c>
      <c r="C20" s="179">
        <v>2016</v>
      </c>
      <c r="D20" s="174" t="str">
        <f>IF(VALUE(C20)&lt;='RFPR cover'!$C$7,"Actual","Forecast")</f>
        <v>Actual</v>
      </c>
      <c r="E20" s="395">
        <v>259.43299999999999</v>
      </c>
      <c r="F20" s="523">
        <v>261.25</v>
      </c>
      <c r="G20" s="175">
        <v>0.2</v>
      </c>
      <c r="H20" s="876"/>
      <c r="I20" s="542"/>
      <c r="J20" s="877"/>
    </row>
    <row r="21" spans="2:10">
      <c r="B21" s="173" t="s">
        <v>79</v>
      </c>
      <c r="C21" s="179">
        <v>2017</v>
      </c>
      <c r="D21" s="174" t="str">
        <f>IF(VALUE(C21)&lt;='RFPR cover'!$C$7,"Actual","Forecast")</f>
        <v>Actual</v>
      </c>
      <c r="E21" s="395">
        <v>264.99200000000002</v>
      </c>
      <c r="F21" s="523">
        <v>269.95000000000005</v>
      </c>
      <c r="G21" s="175">
        <v>0.2</v>
      </c>
      <c r="H21" s="876"/>
      <c r="I21" s="542"/>
      <c r="J21" s="877"/>
    </row>
    <row r="22" spans="2:10">
      <c r="B22" s="173" t="s">
        <v>61</v>
      </c>
      <c r="C22" s="179">
        <v>2018</v>
      </c>
      <c r="D22" s="174" t="str">
        <f>IF(VALUE(C22)&lt;='RFPR cover'!$C$7,"Actual","Forecast")</f>
        <v>Actual</v>
      </c>
      <c r="E22" s="395">
        <v>274.90800000000002</v>
      </c>
      <c r="F22" s="523">
        <v>279</v>
      </c>
      <c r="G22" s="175">
        <v>0.19</v>
      </c>
      <c r="H22" s="876"/>
      <c r="I22" s="542"/>
      <c r="J22" s="877"/>
    </row>
    <row r="23" spans="2:10">
      <c r="B23" s="525" t="s">
        <v>62</v>
      </c>
      <c r="C23" s="526">
        <v>2019</v>
      </c>
      <c r="D23" s="174" t="str">
        <f>IF(VALUE(C23)&lt;='RFPR cover'!$C$7,"Actual","Forecast")</f>
        <v>Actual</v>
      </c>
      <c r="E23" s="524">
        <v>283.30799999999999</v>
      </c>
      <c r="F23" s="524">
        <v>286.64999999999998</v>
      </c>
      <c r="G23" s="175">
        <v>0.19</v>
      </c>
      <c r="H23" s="876"/>
      <c r="J23" s="877"/>
    </row>
    <row r="24" spans="2:10">
      <c r="B24" s="525" t="s">
        <v>63</v>
      </c>
      <c r="C24" s="526">
        <v>2020</v>
      </c>
      <c r="D24" s="174" t="str">
        <f>IF(VALUE(C24)&lt;='RFPR cover'!$C$7,"Actual","Forecast")</f>
        <v>Forecast</v>
      </c>
      <c r="E24" s="524">
        <f t="shared" ref="E24:F27" si="0">E23*(1+INDEX($D$43:$J$43,0,MATCH($C24,$D$42:$J$42,0)))</f>
        <v>290.74483500000002</v>
      </c>
      <c r="F24" s="524">
        <f t="shared" si="0"/>
        <v>294.17456249999998</v>
      </c>
      <c r="G24" s="175">
        <v>0.19</v>
      </c>
      <c r="H24" s="876"/>
      <c r="J24" s="877"/>
    </row>
    <row r="25" spans="2:10">
      <c r="B25" s="525" t="s">
        <v>64</v>
      </c>
      <c r="C25" s="526">
        <v>2021</v>
      </c>
      <c r="D25" s="174" t="str">
        <f>IF(VALUE(C25)&lt;='RFPR cover'!$C$7,"Actual","Forecast")</f>
        <v>Forecast</v>
      </c>
      <c r="E25" s="524">
        <f t="shared" si="0"/>
        <v>298.81300417124999</v>
      </c>
      <c r="F25" s="524">
        <f t="shared" ref="F25" si="1">F24*(1+INDEX($D$43:$J$43,0,MATCH($C25,$D$42:$J$42,0)))</f>
        <v>302.33790660937495</v>
      </c>
      <c r="G25" s="175">
        <v>0.17</v>
      </c>
      <c r="H25" s="876"/>
      <c r="J25" s="877"/>
    </row>
    <row r="26" spans="2:10">
      <c r="B26" s="525" t="s">
        <v>65</v>
      </c>
      <c r="C26" s="526">
        <v>2022</v>
      </c>
      <c r="D26" s="174" t="str">
        <f>IF(VALUE(C26)&lt;='RFPR cover'!$C$7,"Actual","Forecast")</f>
        <v>Forecast</v>
      </c>
      <c r="E26" s="524">
        <f t="shared" si="0"/>
        <v>307.85209754743033</v>
      </c>
      <c r="F26" s="524">
        <f t="shared" ref="F26" si="2">F25*(1+INDEX($D$43:$J$43,0,MATCH($C26,$D$42:$J$42,0)))</f>
        <v>311.48362828430857</v>
      </c>
      <c r="G26" s="175">
        <v>0.17</v>
      </c>
      <c r="H26" s="876"/>
      <c r="J26" s="877"/>
    </row>
    <row r="27" spans="2:10">
      <c r="B27" s="525" t="s">
        <v>66</v>
      </c>
      <c r="C27" s="526">
        <v>2023</v>
      </c>
      <c r="D27" s="174" t="str">
        <f>IF(VALUE(C27)&lt;='RFPR cover'!$C$7,"Actual","Forecast")</f>
        <v>Forecast</v>
      </c>
      <c r="E27" s="524">
        <f t="shared" si="0"/>
        <v>317.31854954701384</v>
      </c>
      <c r="F27" s="524">
        <f t="shared" ref="F27" si="3">F26*(1+INDEX($D$43:$J$43,0,MATCH($C27,$D$42:$J$42,0)))</f>
        <v>321.06174985405107</v>
      </c>
      <c r="G27" s="175">
        <v>0.17</v>
      </c>
      <c r="H27" s="876"/>
      <c r="J27" s="877"/>
    </row>
    <row r="28" spans="2:10">
      <c r="B28" s="525" t="s">
        <v>203</v>
      </c>
      <c r="C28" s="526">
        <v>2024</v>
      </c>
      <c r="D28" s="174" t="str">
        <f>IF(VALUE(C28)&lt;='RFPR cover'!$C$7,"Actual","Forecast")</f>
        <v>Forecast</v>
      </c>
      <c r="E28" s="397"/>
      <c r="F28" s="397"/>
      <c r="G28" s="175">
        <v>0.17</v>
      </c>
    </row>
    <row r="29" spans="2:10">
      <c r="B29" s="525" t="s">
        <v>204</v>
      </c>
      <c r="C29" s="526">
        <v>2025</v>
      </c>
      <c r="D29" s="174" t="str">
        <f>IF(VALUE(C29)&lt;='RFPR cover'!$C$7,"Actual","Forecast")</f>
        <v>Forecast</v>
      </c>
      <c r="E29" s="397"/>
      <c r="F29" s="397"/>
      <c r="G29" s="175">
        <v>0.17</v>
      </c>
    </row>
    <row r="30" spans="2:10">
      <c r="B30" s="527" t="s">
        <v>205</v>
      </c>
      <c r="C30" s="528">
        <v>2026</v>
      </c>
      <c r="D30" s="176" t="str">
        <f>IF(VALUE(C30)&lt;='RFPR cover'!$C$7,"Actual","Forecast")</f>
        <v>Forecast</v>
      </c>
      <c r="E30" s="396"/>
      <c r="F30" s="396"/>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Actuals</v>
      </c>
      <c r="H32" s="363" t="str">
        <f>IF(H33&lt;='RFPR cover'!$C$7,"Actuals","Forecast")</f>
        <v>Actuals</v>
      </c>
      <c r="I32" s="363" t="str">
        <f>IF(I33&lt;='RFPR cover'!$C$7,"Actuals","Forecast")</f>
        <v>Forecast</v>
      </c>
      <c r="J32" s="364" t="str">
        <f>IF(J33&lt;='RFPR cover'!$C$7,"Actuals","Forecast")</f>
        <v>Forecast</v>
      </c>
    </row>
    <row r="33" spans="2:13" ht="15.75" customHeight="1">
      <c r="B33" s="304"/>
      <c r="C33" s="92">
        <f>'RFPR cover'!$C$13</f>
        <v>2014</v>
      </c>
      <c r="D33" s="93">
        <f t="shared" ref="D33:J33" si="4">C33+1</f>
        <v>2015</v>
      </c>
      <c r="E33" s="93">
        <f t="shared" si="4"/>
        <v>2016</v>
      </c>
      <c r="F33" s="93">
        <f t="shared" si="4"/>
        <v>2017</v>
      </c>
      <c r="G33" s="93">
        <f t="shared" si="4"/>
        <v>2018</v>
      </c>
      <c r="H33" s="93">
        <f t="shared" si="4"/>
        <v>2019</v>
      </c>
      <c r="I33" s="93">
        <f t="shared" si="4"/>
        <v>2020</v>
      </c>
      <c r="J33" s="335">
        <f t="shared" si="4"/>
        <v>2021</v>
      </c>
    </row>
    <row r="34" spans="2:13" ht="15.75" customHeight="1">
      <c r="B34" s="520" t="s">
        <v>365</v>
      </c>
      <c r="C34" s="518">
        <f>INDEX(Data!$E$14:$E$30,MATCH(C$33,Data!$C$14:$C$30,0),0)/IF('RFPR cover'!$C$6="ED1",Data!$E$17,Data!$E$14)</f>
        <v>1.1666890673736021</v>
      </c>
      <c r="D34" s="517">
        <f>INDEX(Data!$E$14:$E$30,MATCH(D$33,Data!$C$14:$C$30,0),0)/IF('RFPR cover'!$C$6="ED1",Data!$E$17,Data!$E$14)</f>
        <v>1.1895563269638081</v>
      </c>
      <c r="E34" s="517">
        <f>INDEX(Data!$E$14:$E$30,MATCH(E$33,Data!$C$14:$C$30,0),0)/IF('RFPR cover'!$C$6="ED1",Data!$E$17,Data!$E$14)</f>
        <v>1.2023757108362261</v>
      </c>
      <c r="F34" s="517">
        <f>INDEX(Data!$E$14:$E$30,MATCH(F$33,Data!$C$14:$C$30,0),0)/IF('RFPR cover'!$C$6="ED1",Data!$E$17,Data!$E$14)</f>
        <v>1.2281396135646323</v>
      </c>
      <c r="G34" s="517">
        <f>INDEX(Data!$E$14:$E$30,MATCH(G$33,Data!$C$14:$C$30,0),0)/IF('RFPR cover'!$C$6="ED1",Data!$E$17,Data!$E$14)</f>
        <v>1.2740965949380583</v>
      </c>
      <c r="H34" s="517">
        <f>INDEX(Data!$E$14:$E$30,MATCH(H$33,Data!$C$14:$C$30,0),0)/IF('RFPR cover'!$C$6="ED1",Data!$E$17,Data!$E$14)</f>
        <v>1.3130274787154661</v>
      </c>
      <c r="I34" s="517">
        <f>INDEX(Data!$E$14:$E$30,MATCH(I$33,Data!$C$14:$C$30,0),0)/IF('RFPR cover'!$C$6="ED1",Data!$E$17,Data!$E$14)</f>
        <v>1.3474944500317474</v>
      </c>
      <c r="J34" s="517">
        <f>INDEX(Data!$E$14:$E$30,MATCH(J$33,Data!$C$14:$C$30,0),0)/IF('RFPR cover'!$C$6="ED1",Data!$E$17,Data!$E$14)</f>
        <v>1.3848874210201281</v>
      </c>
    </row>
    <row r="35" spans="2:13" ht="15.75" customHeight="1">
      <c r="B35" s="521" t="s">
        <v>40</v>
      </c>
      <c r="C35" s="519">
        <f>INDEX(Data!$F$14:$F$30,MATCH(C$33,Data!$C$14:$C$30,0),0)/IF('RFPR cover'!$C$6="ED1",Data!$E$17,Data!$E$14)</f>
        <v>1.1829890576408812</v>
      </c>
      <c r="D35" s="519">
        <f>INDEX(Data!$F$14:$F$30,MATCH(D$33,Data!$C$14:$C$30,0),0)/IF('RFPR cover'!$C$6="ED1",Data!$E$17,Data!$E$14)</f>
        <v>1.1936487043894572</v>
      </c>
      <c r="E35" s="519">
        <f>INDEX(Data!$F$14:$F$30,MATCH(E$33,Data!$C$14:$C$30,0),0)/IF('RFPR cover'!$C$6="ED1",Data!$E$17,Data!$E$14)</f>
        <v>1.2107968317676012</v>
      </c>
      <c r="F35" s="519">
        <f>INDEX(Data!$F$14:$F$30,MATCH(F$33,Data!$C$14:$C$30,0),0)/IF('RFPR cover'!$C$6="ED1",Data!$E$17,Data!$E$14)</f>
        <v>1.2511181042513455</v>
      </c>
      <c r="G35" s="519">
        <f>INDEX(Data!$F$14:$F$30,MATCH(G$33,Data!$C$14:$C$30,0),0)/IF('RFPR cover'!$C$6="ED1",Data!$E$17,Data!$E$14)</f>
        <v>1.2930614968924812</v>
      </c>
      <c r="H35" s="519">
        <f>INDEX(Data!$F$14:$F$30,MATCH(H$33,Data!$C$14:$C$30,0),0)/IF('RFPR cover'!$C$6="ED1",Data!$E$17,Data!$E$14)</f>
        <v>1.3285164089040491</v>
      </c>
      <c r="I35" s="519">
        <f>INDEX(Data!$F$14:$F$30,MATCH(I$33,Data!$C$14:$C$30,0),0)/IF('RFPR cover'!$C$6="ED1",Data!$E$17,Data!$E$14)</f>
        <v>1.3633899646377805</v>
      </c>
      <c r="J35" s="519">
        <f>INDEX(Data!$F$14:$F$30,MATCH(J$33,Data!$C$14:$C$30,0),0)/IF('RFPR cover'!$C$6="ED1",Data!$E$17,Data!$E$14)</f>
        <v>1.4012240361564787</v>
      </c>
    </row>
    <row r="36" spans="2:13">
      <c r="B36" s="521" t="s">
        <v>495</v>
      </c>
      <c r="C36" s="519">
        <f>INDEX(Data!$E$14:$E$30,MATCH(C$33,Data!$C$14:$C$30,0))/INDEX(Data!$E$14:$E$30,MATCH(C$33-1,Data!$C$14:$C$30,0))</f>
        <v>1.0288464289363441</v>
      </c>
      <c r="D36" s="519">
        <f>INDEX(Data!$E$14:$E$30,MATCH(D$33,Data!$C$14:$C$30,0))/INDEX(Data!$E$14:$E$30,MATCH(D$33-1,Data!$C$14:$C$30,0))</f>
        <v>1.0196001318857677</v>
      </c>
      <c r="E36" s="519">
        <f>INDEX(Data!$E$14:$E$30,MATCH(E$33,Data!$C$14:$C$30,0))/INDEX(Data!$E$14:$E$30,MATCH(E$33-1,Data!$C$14:$C$30,0))</f>
        <v>1.0107766093810269</v>
      </c>
      <c r="F36" s="519">
        <f>INDEX(Data!$E$14:$E$30,MATCH(F$33,Data!$C$14:$C$30,0))/INDEX(Data!$E$14:$E$30,MATCH(F$33-1,Data!$C$14:$C$30,0))</f>
        <v>1.0214274976583551</v>
      </c>
      <c r="G36" s="519">
        <f>INDEX(Data!$E$14:$E$30,MATCH(G$33,Data!$C$14:$C$30,0))/INDEX(Data!$E$14:$E$30,MATCH(G$33-1,Data!$C$14:$C$30,0))</f>
        <v>1.0374199975848328</v>
      </c>
      <c r="H36" s="519">
        <f>INDEX(Data!$E$14:$E$30,MATCH(H$33,Data!$C$14:$C$30,0))/INDEX(Data!$E$14:$E$30,MATCH(H$33-1,Data!$C$14:$C$30,0))</f>
        <v>1.0305556768082411</v>
      </c>
      <c r="I36" s="519">
        <f>INDEX(Data!$E$14:$E$30,MATCH(I$33,Data!$C$14:$C$30,0))/INDEX(Data!$E$14:$E$30,MATCH(I$33-1,Data!$C$14:$C$30,0))</f>
        <v>1.0262500000000001</v>
      </c>
      <c r="J36" s="519">
        <f>INDEX(Data!$E$14:$E$30,MATCH(J$33,Data!$C$14:$C$30,0))/INDEX(Data!$E$14:$E$30,MATCH(J$33-1,Data!$C$14:$C$30,0))</f>
        <v>1.0277499999999999</v>
      </c>
    </row>
    <row r="37" spans="2:13" ht="15.75" customHeight="1">
      <c r="B37" s="14" t="s">
        <v>273</v>
      </c>
      <c r="F37" s="542"/>
    </row>
    <row r="38" spans="2:13">
      <c r="C38" s="535" t="s">
        <v>274</v>
      </c>
      <c r="D38" s="119">
        <v>2017</v>
      </c>
      <c r="E38" s="120">
        <f t="shared" ref="E38:J38" si="5">D38+1</f>
        <v>2018</v>
      </c>
      <c r="F38" s="120">
        <f t="shared" si="5"/>
        <v>2019</v>
      </c>
      <c r="G38" s="120">
        <f t="shared" si="5"/>
        <v>2020</v>
      </c>
      <c r="H38" s="120">
        <f t="shared" si="5"/>
        <v>2021</v>
      </c>
      <c r="I38" s="120">
        <f t="shared" si="5"/>
        <v>2022</v>
      </c>
      <c r="J38" s="204">
        <f t="shared" si="5"/>
        <v>2023</v>
      </c>
      <c r="K38" s="963" t="s">
        <v>375</v>
      </c>
      <c r="L38" s="963"/>
      <c r="M38" s="963"/>
    </row>
    <row r="39" spans="2:13">
      <c r="B39" t="s">
        <v>376</v>
      </c>
      <c r="C39" s="210"/>
      <c r="D39" s="793"/>
      <c r="E39" s="793"/>
      <c r="F39" s="794">
        <v>2.5999999999999999E-2</v>
      </c>
      <c r="G39" s="794">
        <v>2.7E-2</v>
      </c>
      <c r="H39" s="794">
        <v>0.03</v>
      </c>
      <c r="I39" s="794">
        <v>3.1E-2</v>
      </c>
      <c r="J39" s="795">
        <v>0.03</v>
      </c>
      <c r="K39" s="964" t="s">
        <v>525</v>
      </c>
      <c r="L39" s="964"/>
      <c r="M39" s="964"/>
    </row>
    <row r="41" spans="2:13">
      <c r="B41" s="14" t="s">
        <v>275</v>
      </c>
    </row>
    <row r="42" spans="2:13">
      <c r="C42" s="534" t="s">
        <v>276</v>
      </c>
      <c r="D42" s="119">
        <v>2017</v>
      </c>
      <c r="E42" s="120">
        <f t="shared" ref="E42:J42" si="6">D42+1</f>
        <v>2018</v>
      </c>
      <c r="F42" s="120">
        <f t="shared" si="6"/>
        <v>2019</v>
      </c>
      <c r="G42" s="120">
        <f t="shared" si="6"/>
        <v>2020</v>
      </c>
      <c r="H42" s="120">
        <f t="shared" si="6"/>
        <v>2021</v>
      </c>
      <c r="I42" s="120">
        <f t="shared" si="6"/>
        <v>2022</v>
      </c>
      <c r="J42" s="204">
        <f t="shared" si="6"/>
        <v>2023</v>
      </c>
    </row>
    <row r="43" spans="2:13">
      <c r="B43" t="s">
        <v>277</v>
      </c>
      <c r="D43" s="596"/>
      <c r="E43" s="597"/>
      <c r="F43" s="597"/>
      <c r="G43" s="796">
        <f>(F39*0.75)+(G39*0.25)</f>
        <v>2.6249999999999999E-2</v>
      </c>
      <c r="H43" s="796">
        <f>(G39*0.75)+(H39*0.25)</f>
        <v>2.775E-2</v>
      </c>
      <c r="I43" s="796">
        <f>(H39*0.75)+(I39*0.25)</f>
        <v>3.0249999999999999E-2</v>
      </c>
      <c r="J43" s="797">
        <f>(I39*0.75)+(J39*0.25)</f>
        <v>3.075E-2</v>
      </c>
    </row>
    <row r="45" spans="2:13">
      <c r="B45" s="334" t="str">
        <f>"Selected Capitalisation rates for "&amp;'RFPR cover'!C5</f>
        <v>Selected Capitalisation rates for Cadent-London</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tr">
        <f>INDEX($G$54:$G$57,MATCH(LEFT('RFPR cover'!$C$6,2),Data!$E$54:$E$57,0),0)</f>
        <v>Totex excluding repex</v>
      </c>
      <c r="C48" s="332">
        <f>INDEX($F$73:$F$100,MATCH('RFPR cover'!$C$5,Data!$B$73:$B$100,0),0)</f>
        <v>0.23469337831705597</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7">C50+1</f>
        <v>2015</v>
      </c>
      <c r="E50" s="93">
        <f t="shared" si="7"/>
        <v>2016</v>
      </c>
      <c r="F50" s="93">
        <f t="shared" si="7"/>
        <v>2017</v>
      </c>
      <c r="G50" s="93">
        <f t="shared" si="7"/>
        <v>2018</v>
      </c>
      <c r="H50" s="93">
        <f t="shared" si="7"/>
        <v>2019</v>
      </c>
      <c r="I50" s="93">
        <f t="shared" si="7"/>
        <v>2020</v>
      </c>
      <c r="J50" s="93">
        <f t="shared" si="7"/>
        <v>2021</v>
      </c>
      <c r="K50" s="43"/>
      <c r="L50" s="43"/>
    </row>
    <row r="51" spans="2:20">
      <c r="B51" s="336" t="str">
        <f>INDEX($J$54:$J$57,MATCH(LEFT('RFPR cover'!$C$6,2),Data!$E$54:$E$57,0),0)</f>
        <v>Repex</v>
      </c>
      <c r="C51" s="338">
        <f>IFERROR(INDEX(C$106:C$115,MATCH('RFPR cover'!$C$5,Data!$B$106:$B$115,0),0),0)</f>
        <v>0.5</v>
      </c>
      <c r="D51" s="320">
        <f>IFERROR(INDEX(D$106:D$115,MATCH('RFPR cover'!$C$5,Data!$B$106:$B$115,0),0),0)</f>
        <v>0.5714285714285714</v>
      </c>
      <c r="E51" s="320">
        <f>IFERROR(INDEX(E$106:E$115,MATCH('RFPR cover'!$C$5,Data!$B$106:$B$115,0),0),0)</f>
        <v>0.64285714285714279</v>
      </c>
      <c r="F51" s="320">
        <f>IFERROR(INDEX(F$106:F$115,MATCH('RFPR cover'!$C$5,Data!$B$106:$B$115,0),0),0)</f>
        <v>0.71428571428571419</v>
      </c>
      <c r="G51" s="320">
        <f>IFERROR(INDEX(G$106:G$115,MATCH('RFPR cover'!$C$5,Data!$B$106:$B$115,0),0),0)</f>
        <v>0.78571428571428559</v>
      </c>
      <c r="H51" s="320">
        <f>IFERROR(INDEX(H$106:H$115,MATCH('RFPR cover'!$C$5,Data!$B$106:$B$115,0),0),0)</f>
        <v>0.85714285714285698</v>
      </c>
      <c r="I51" s="320">
        <f>IFERROR(INDEX(I$106:I$115,MATCH('RFPR cover'!$C$5,Data!$B$106:$B$115,0),0),0)</f>
        <v>0.92857142857142838</v>
      </c>
      <c r="J51" s="320">
        <f>IFERROR(INDEX(J$106:J$115,MATCH('RFPR cover'!$C$5,Data!$B$106:$B$115,0),0),0)</f>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68" t="s">
        <v>251</v>
      </c>
      <c r="H54" s="969"/>
      <c r="I54" s="970"/>
      <c r="J54" s="977" t="s">
        <v>253</v>
      </c>
      <c r="K54" s="978"/>
    </row>
    <row r="55" spans="2:20">
      <c r="B55" s="324"/>
      <c r="C55" s="324"/>
      <c r="E55" s="322" t="s">
        <v>172</v>
      </c>
      <c r="F55" s="351" t="s">
        <v>182</v>
      </c>
      <c r="G55" s="971" t="s">
        <v>251</v>
      </c>
      <c r="H55" s="972"/>
      <c r="I55" s="973"/>
      <c r="J55" s="979" t="s">
        <v>253</v>
      </c>
      <c r="K55" s="980"/>
    </row>
    <row r="56" spans="2:20">
      <c r="B56" s="324"/>
      <c r="C56" s="324"/>
      <c r="E56" s="322" t="s">
        <v>171</v>
      </c>
      <c r="F56" s="351" t="s">
        <v>182</v>
      </c>
      <c r="G56" s="971" t="s">
        <v>242</v>
      </c>
      <c r="H56" s="972"/>
      <c r="I56" s="973"/>
      <c r="J56" s="979" t="s">
        <v>243</v>
      </c>
      <c r="K56" s="980"/>
    </row>
    <row r="57" spans="2:20">
      <c r="B57" s="324"/>
      <c r="C57" s="324"/>
      <c r="E57" s="323" t="s">
        <v>173</v>
      </c>
      <c r="F57" s="352" t="s">
        <v>182</v>
      </c>
      <c r="G57" s="974" t="s">
        <v>252</v>
      </c>
      <c r="H57" s="975"/>
      <c r="I57" s="976"/>
      <c r="J57" s="981" t="s">
        <v>254</v>
      </c>
      <c r="K57" s="98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f t="shared" ref="D62:L62" si="8">C62+1</f>
        <v>2015</v>
      </c>
      <c r="E62" s="120">
        <f t="shared" si="8"/>
        <v>2016</v>
      </c>
      <c r="F62" s="120">
        <f t="shared" si="8"/>
        <v>2017</v>
      </c>
      <c r="G62" s="120">
        <f t="shared" si="8"/>
        <v>2018</v>
      </c>
      <c r="H62" s="120">
        <f t="shared" si="8"/>
        <v>2019</v>
      </c>
      <c r="I62" s="120">
        <f t="shared" si="8"/>
        <v>2020</v>
      </c>
      <c r="J62" s="120">
        <f t="shared" si="8"/>
        <v>2021</v>
      </c>
      <c r="K62" s="120">
        <f t="shared" si="8"/>
        <v>2022</v>
      </c>
      <c r="L62" s="204">
        <f t="shared" si="8"/>
        <v>2023</v>
      </c>
    </row>
    <row r="63" spans="2:20">
      <c r="B63" s="467" t="s">
        <v>348</v>
      </c>
      <c r="C63" s="592"/>
      <c r="D63" s="593"/>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80"/>
      <c r="D64" s="581"/>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4"/>
      <c r="L65" s="595"/>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1"/>
      <c r="L66" s="582"/>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1"/>
      <c r="L67" s="582"/>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3"/>
      <c r="L68" s="584"/>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472</v>
      </c>
      <c r="K71" s="965" t="s">
        <v>344</v>
      </c>
      <c r="L71" s="966"/>
      <c r="M71" s="966"/>
      <c r="N71" s="966"/>
      <c r="O71" s="966"/>
      <c r="P71" s="966"/>
      <c r="Q71" s="966"/>
      <c r="R71" s="966"/>
      <c r="S71" s="966"/>
      <c r="T71" s="967"/>
    </row>
    <row r="72" spans="1:20">
      <c r="A72" s="353" t="s">
        <v>187</v>
      </c>
      <c r="B72" s="69" t="s">
        <v>67</v>
      </c>
      <c r="C72" s="325"/>
      <c r="D72" s="71"/>
      <c r="E72" s="70"/>
      <c r="F72" s="70"/>
      <c r="G72" s="71"/>
      <c r="H72" s="72"/>
      <c r="I72" s="72"/>
      <c r="J72" s="450"/>
      <c r="K72" s="451">
        <v>2014</v>
      </c>
      <c r="L72" s="452">
        <f t="shared" ref="L72:T72" si="9">K72+1</f>
        <v>2015</v>
      </c>
      <c r="M72" s="452">
        <f t="shared" si="9"/>
        <v>2016</v>
      </c>
      <c r="N72" s="452">
        <f t="shared" si="9"/>
        <v>2017</v>
      </c>
      <c r="O72" s="452">
        <f t="shared" si="9"/>
        <v>2018</v>
      </c>
      <c r="P72" s="452">
        <f t="shared" si="9"/>
        <v>2019</v>
      </c>
      <c r="Q72" s="452">
        <f t="shared" si="9"/>
        <v>2020</v>
      </c>
      <c r="R72" s="452">
        <f t="shared" si="9"/>
        <v>2021</v>
      </c>
      <c r="S72" s="452">
        <f t="shared" si="9"/>
        <v>2022</v>
      </c>
      <c r="T72" s="453">
        <f t="shared" si="9"/>
        <v>2023</v>
      </c>
    </row>
    <row r="73" spans="1:20">
      <c r="A73" s="61" t="s">
        <v>170</v>
      </c>
      <c r="B73" s="73" t="s">
        <v>41</v>
      </c>
      <c r="C73" s="326">
        <v>0.06</v>
      </c>
      <c r="D73" s="327">
        <v>0.58109999999999995</v>
      </c>
      <c r="E73" s="328">
        <v>0.65</v>
      </c>
      <c r="F73" s="328">
        <v>0.68</v>
      </c>
      <c r="G73" s="359">
        <v>2016</v>
      </c>
      <c r="H73" s="360" t="str">
        <f t="shared" ref="H73:H97" si="10">VLOOKUP($A73,$E$54:$F$57,2,FALSE)</f>
        <v>£m 12/13</v>
      </c>
      <c r="I73" s="360" t="s">
        <v>268</v>
      </c>
      <c r="J73" s="450" t="s">
        <v>473</v>
      </c>
      <c r="K73" s="580"/>
      <c r="L73" s="581"/>
      <c r="M73" s="458">
        <f t="shared" ref="M73:M82" si="11">E$64</f>
        <v>2.5499999999999998E-2</v>
      </c>
      <c r="N73" s="458">
        <f t="shared" ref="N73:N82" si="12">F$64</f>
        <v>2.4199999999999999E-2</v>
      </c>
      <c r="O73" s="458">
        <f t="shared" ref="O73:O82" si="13">G$64</f>
        <v>2.29E-2</v>
      </c>
      <c r="P73" s="458">
        <f t="shared" ref="P73:P82" si="14">H$64</f>
        <v>2.0899999999999998E-2</v>
      </c>
      <c r="Q73" s="458">
        <f t="shared" ref="Q73:Q82" si="15">I$64</f>
        <v>1.9400000000000001E-2</v>
      </c>
      <c r="R73" s="458">
        <f t="shared" ref="R73:R82" si="16">J$64</f>
        <v>1.8200000000000001E-2</v>
      </c>
      <c r="S73" s="458">
        <f t="shared" ref="S73:S82" si="17">K$64</f>
        <v>1.72E-2</v>
      </c>
      <c r="T73" s="462">
        <f t="shared" ref="T73:T82" si="18">L$64</f>
        <v>1.6299999999999999E-2</v>
      </c>
    </row>
    <row r="74" spans="1:20">
      <c r="A74" s="61" t="s">
        <v>170</v>
      </c>
      <c r="B74" s="73" t="s">
        <v>42</v>
      </c>
      <c r="C74" s="326">
        <v>0.06</v>
      </c>
      <c r="D74" s="327">
        <v>0.55843703457782867</v>
      </c>
      <c r="E74" s="328">
        <v>0.65</v>
      </c>
      <c r="F74" s="328">
        <v>0.7</v>
      </c>
      <c r="G74" s="359">
        <v>2016</v>
      </c>
      <c r="H74" s="360" t="str">
        <f t="shared" si="10"/>
        <v>£m 12/13</v>
      </c>
      <c r="I74" s="360" t="s">
        <v>268</v>
      </c>
      <c r="J74" s="450" t="s">
        <v>473</v>
      </c>
      <c r="K74" s="580"/>
      <c r="L74" s="581"/>
      <c r="M74" s="458">
        <f t="shared" si="11"/>
        <v>2.5499999999999998E-2</v>
      </c>
      <c r="N74" s="458">
        <f t="shared" si="12"/>
        <v>2.4199999999999999E-2</v>
      </c>
      <c r="O74" s="458">
        <f t="shared" si="13"/>
        <v>2.29E-2</v>
      </c>
      <c r="P74" s="458">
        <f t="shared" si="14"/>
        <v>2.0899999999999998E-2</v>
      </c>
      <c r="Q74" s="458">
        <f t="shared" si="15"/>
        <v>1.9400000000000001E-2</v>
      </c>
      <c r="R74" s="458">
        <f t="shared" si="16"/>
        <v>1.8200000000000001E-2</v>
      </c>
      <c r="S74" s="458">
        <f t="shared" si="17"/>
        <v>1.72E-2</v>
      </c>
      <c r="T74" s="462">
        <f t="shared" si="18"/>
        <v>1.6299999999999999E-2</v>
      </c>
    </row>
    <row r="75" spans="1:20">
      <c r="A75" s="61" t="s">
        <v>170</v>
      </c>
      <c r="B75" s="73" t="s">
        <v>71</v>
      </c>
      <c r="C75" s="326">
        <v>0.06</v>
      </c>
      <c r="D75" s="327">
        <v>0.55843703457782867</v>
      </c>
      <c r="E75" s="328">
        <v>0.65</v>
      </c>
      <c r="F75" s="328">
        <v>0.72</v>
      </c>
      <c r="G75" s="359">
        <v>2016</v>
      </c>
      <c r="H75" s="360" t="str">
        <f t="shared" si="10"/>
        <v>£m 12/13</v>
      </c>
      <c r="I75" s="360" t="s">
        <v>268</v>
      </c>
      <c r="J75" s="450" t="s">
        <v>473</v>
      </c>
      <c r="K75" s="580"/>
      <c r="L75" s="581"/>
      <c r="M75" s="458">
        <f t="shared" si="11"/>
        <v>2.5499999999999998E-2</v>
      </c>
      <c r="N75" s="458">
        <f t="shared" si="12"/>
        <v>2.4199999999999999E-2</v>
      </c>
      <c r="O75" s="458">
        <f t="shared" si="13"/>
        <v>2.29E-2</v>
      </c>
      <c r="P75" s="458">
        <f t="shared" si="14"/>
        <v>2.0899999999999998E-2</v>
      </c>
      <c r="Q75" s="458">
        <f t="shared" si="15"/>
        <v>1.9400000000000001E-2</v>
      </c>
      <c r="R75" s="458">
        <f t="shared" si="16"/>
        <v>1.8200000000000001E-2</v>
      </c>
      <c r="S75" s="458">
        <f t="shared" si="17"/>
        <v>1.72E-2</v>
      </c>
      <c r="T75" s="462">
        <f t="shared" si="18"/>
        <v>1.6299999999999999E-2</v>
      </c>
    </row>
    <row r="76" spans="1:20">
      <c r="A76" s="61" t="s">
        <v>170</v>
      </c>
      <c r="B76" s="73" t="s">
        <v>57</v>
      </c>
      <c r="C76" s="326">
        <v>0.06</v>
      </c>
      <c r="D76" s="327">
        <v>0.53280000000000005</v>
      </c>
      <c r="E76" s="328">
        <v>0.65</v>
      </c>
      <c r="F76" s="328">
        <v>0.68</v>
      </c>
      <c r="G76" s="359">
        <v>2016</v>
      </c>
      <c r="H76" s="360" t="str">
        <f t="shared" si="10"/>
        <v>£m 12/13</v>
      </c>
      <c r="I76" s="360" t="s">
        <v>268</v>
      </c>
      <c r="J76" s="450" t="s">
        <v>473</v>
      </c>
      <c r="K76" s="580"/>
      <c r="L76" s="581"/>
      <c r="M76" s="458">
        <f t="shared" si="11"/>
        <v>2.5499999999999998E-2</v>
      </c>
      <c r="N76" s="458">
        <f t="shared" si="12"/>
        <v>2.4199999999999999E-2</v>
      </c>
      <c r="O76" s="458">
        <f t="shared" si="13"/>
        <v>2.29E-2</v>
      </c>
      <c r="P76" s="458">
        <f t="shared" si="14"/>
        <v>2.0899999999999998E-2</v>
      </c>
      <c r="Q76" s="458">
        <f t="shared" si="15"/>
        <v>1.9400000000000001E-2</v>
      </c>
      <c r="R76" s="458">
        <f t="shared" si="16"/>
        <v>1.8200000000000001E-2</v>
      </c>
      <c r="S76" s="458">
        <f t="shared" si="17"/>
        <v>1.72E-2</v>
      </c>
      <c r="T76" s="462">
        <f t="shared" si="18"/>
        <v>1.6299999999999999E-2</v>
      </c>
    </row>
    <row r="77" spans="1:20">
      <c r="A77" s="61" t="s">
        <v>170</v>
      </c>
      <c r="B77" s="73" t="s">
        <v>55</v>
      </c>
      <c r="C77" s="326">
        <v>0.06</v>
      </c>
      <c r="D77" s="327">
        <v>0.53280000000000005</v>
      </c>
      <c r="E77" s="328">
        <v>0.65</v>
      </c>
      <c r="F77" s="328">
        <v>0.68</v>
      </c>
      <c r="G77" s="359">
        <v>2016</v>
      </c>
      <c r="H77" s="360" t="str">
        <f t="shared" si="10"/>
        <v>£m 12/13</v>
      </c>
      <c r="I77" s="360" t="s">
        <v>268</v>
      </c>
      <c r="J77" s="450" t="s">
        <v>473</v>
      </c>
      <c r="K77" s="580"/>
      <c r="L77" s="581"/>
      <c r="M77" s="458">
        <f t="shared" si="11"/>
        <v>2.5499999999999998E-2</v>
      </c>
      <c r="N77" s="458">
        <f t="shared" si="12"/>
        <v>2.4199999999999999E-2</v>
      </c>
      <c r="O77" s="458">
        <f t="shared" si="13"/>
        <v>2.29E-2</v>
      </c>
      <c r="P77" s="458">
        <f t="shared" si="14"/>
        <v>2.0899999999999998E-2</v>
      </c>
      <c r="Q77" s="458">
        <f t="shared" si="15"/>
        <v>1.9400000000000001E-2</v>
      </c>
      <c r="R77" s="458">
        <f t="shared" si="16"/>
        <v>1.8200000000000001E-2</v>
      </c>
      <c r="S77" s="458">
        <f t="shared" si="17"/>
        <v>1.72E-2</v>
      </c>
      <c r="T77" s="462">
        <f t="shared" si="18"/>
        <v>1.6299999999999999E-2</v>
      </c>
    </row>
    <row r="78" spans="1:20">
      <c r="A78" s="61" t="s">
        <v>170</v>
      </c>
      <c r="B78" s="73" t="s">
        <v>56</v>
      </c>
      <c r="C78" s="326">
        <v>0.06</v>
      </c>
      <c r="D78" s="327">
        <v>0.53280000000000005</v>
      </c>
      <c r="E78" s="328">
        <v>0.65</v>
      </c>
      <c r="F78" s="328">
        <v>0.68</v>
      </c>
      <c r="G78" s="359">
        <v>2016</v>
      </c>
      <c r="H78" s="360" t="str">
        <f t="shared" si="10"/>
        <v>£m 12/13</v>
      </c>
      <c r="I78" s="360" t="s">
        <v>268</v>
      </c>
      <c r="J78" s="450" t="s">
        <v>473</v>
      </c>
      <c r="K78" s="580"/>
      <c r="L78" s="581"/>
      <c r="M78" s="458">
        <f t="shared" si="11"/>
        <v>2.5499999999999998E-2</v>
      </c>
      <c r="N78" s="458">
        <f t="shared" si="12"/>
        <v>2.4199999999999999E-2</v>
      </c>
      <c r="O78" s="458">
        <f t="shared" si="13"/>
        <v>2.29E-2</v>
      </c>
      <c r="P78" s="458">
        <f t="shared" si="14"/>
        <v>2.0899999999999998E-2</v>
      </c>
      <c r="Q78" s="458">
        <f t="shared" si="15"/>
        <v>1.9400000000000001E-2</v>
      </c>
      <c r="R78" s="458">
        <f t="shared" si="16"/>
        <v>1.8200000000000001E-2</v>
      </c>
      <c r="S78" s="458">
        <f t="shared" si="17"/>
        <v>1.72E-2</v>
      </c>
      <c r="T78" s="462">
        <f t="shared" si="18"/>
        <v>1.6299999999999999E-2</v>
      </c>
    </row>
    <row r="79" spans="1:20">
      <c r="A79" s="61" t="s">
        <v>170</v>
      </c>
      <c r="B79" s="73" t="s">
        <v>43</v>
      </c>
      <c r="C79" s="326">
        <v>0.06</v>
      </c>
      <c r="D79" s="327">
        <v>0.53500000000000003</v>
      </c>
      <c r="E79" s="328">
        <v>0.65</v>
      </c>
      <c r="F79" s="328">
        <v>0.8</v>
      </c>
      <c r="G79" s="359">
        <v>2016</v>
      </c>
      <c r="H79" s="360" t="str">
        <f t="shared" si="10"/>
        <v>£m 12/13</v>
      </c>
      <c r="I79" s="360" t="s">
        <v>268</v>
      </c>
      <c r="J79" s="450" t="s">
        <v>473</v>
      </c>
      <c r="K79" s="580"/>
      <c r="L79" s="581"/>
      <c r="M79" s="458">
        <f t="shared" si="11"/>
        <v>2.5499999999999998E-2</v>
      </c>
      <c r="N79" s="458">
        <f t="shared" si="12"/>
        <v>2.4199999999999999E-2</v>
      </c>
      <c r="O79" s="458">
        <f t="shared" si="13"/>
        <v>2.29E-2</v>
      </c>
      <c r="P79" s="458">
        <f t="shared" si="14"/>
        <v>2.0899999999999998E-2</v>
      </c>
      <c r="Q79" s="458">
        <f t="shared" si="15"/>
        <v>1.9400000000000001E-2</v>
      </c>
      <c r="R79" s="458">
        <f t="shared" si="16"/>
        <v>1.8200000000000001E-2</v>
      </c>
      <c r="S79" s="458">
        <f t="shared" si="17"/>
        <v>1.72E-2</v>
      </c>
      <c r="T79" s="462">
        <f t="shared" si="18"/>
        <v>1.6299999999999999E-2</v>
      </c>
    </row>
    <row r="80" spans="1:20">
      <c r="A80" s="61" t="s">
        <v>170</v>
      </c>
      <c r="B80" s="73" t="s">
        <v>44</v>
      </c>
      <c r="C80" s="326">
        <v>0.06</v>
      </c>
      <c r="D80" s="327">
        <v>0.53500000000000003</v>
      </c>
      <c r="E80" s="328">
        <v>0.65</v>
      </c>
      <c r="F80" s="328">
        <v>0.8</v>
      </c>
      <c r="G80" s="359">
        <v>2016</v>
      </c>
      <c r="H80" s="360" t="str">
        <f t="shared" si="10"/>
        <v>£m 12/13</v>
      </c>
      <c r="I80" s="360" t="s">
        <v>268</v>
      </c>
      <c r="J80" s="450" t="s">
        <v>473</v>
      </c>
      <c r="K80" s="580"/>
      <c r="L80" s="581"/>
      <c r="M80" s="458">
        <f t="shared" si="11"/>
        <v>2.5499999999999998E-2</v>
      </c>
      <c r="N80" s="458">
        <f t="shared" si="12"/>
        <v>2.4199999999999999E-2</v>
      </c>
      <c r="O80" s="458">
        <f t="shared" si="13"/>
        <v>2.29E-2</v>
      </c>
      <c r="P80" s="458">
        <f t="shared" si="14"/>
        <v>2.0899999999999998E-2</v>
      </c>
      <c r="Q80" s="458">
        <f t="shared" si="15"/>
        <v>1.9400000000000001E-2</v>
      </c>
      <c r="R80" s="458">
        <f t="shared" si="16"/>
        <v>1.8200000000000001E-2</v>
      </c>
      <c r="S80" s="458">
        <f t="shared" si="17"/>
        <v>1.72E-2</v>
      </c>
      <c r="T80" s="462">
        <f t="shared" si="18"/>
        <v>1.6299999999999999E-2</v>
      </c>
    </row>
    <row r="81" spans="1:20">
      <c r="A81" s="61" t="s">
        <v>170</v>
      </c>
      <c r="B81" s="73" t="s">
        <v>45</v>
      </c>
      <c r="C81" s="326">
        <v>0.06</v>
      </c>
      <c r="D81" s="327">
        <v>0.56469999999999998</v>
      </c>
      <c r="E81" s="328">
        <v>0.65</v>
      </c>
      <c r="F81" s="328">
        <v>0.62</v>
      </c>
      <c r="G81" s="359">
        <v>2016</v>
      </c>
      <c r="H81" s="360" t="str">
        <f t="shared" si="10"/>
        <v>£m 12/13</v>
      </c>
      <c r="I81" s="360" t="s">
        <v>268</v>
      </c>
      <c r="J81" s="450" t="s">
        <v>473</v>
      </c>
      <c r="K81" s="580"/>
      <c r="L81" s="581"/>
      <c r="M81" s="458">
        <f t="shared" si="11"/>
        <v>2.5499999999999998E-2</v>
      </c>
      <c r="N81" s="458">
        <f t="shared" si="12"/>
        <v>2.4199999999999999E-2</v>
      </c>
      <c r="O81" s="458">
        <f t="shared" si="13"/>
        <v>2.29E-2</v>
      </c>
      <c r="P81" s="458">
        <f t="shared" si="14"/>
        <v>2.0899999999999998E-2</v>
      </c>
      <c r="Q81" s="458">
        <f t="shared" si="15"/>
        <v>1.9400000000000001E-2</v>
      </c>
      <c r="R81" s="458">
        <f t="shared" si="16"/>
        <v>1.8200000000000001E-2</v>
      </c>
      <c r="S81" s="458">
        <f t="shared" si="17"/>
        <v>1.72E-2</v>
      </c>
      <c r="T81" s="462">
        <f t="shared" si="18"/>
        <v>1.6299999999999999E-2</v>
      </c>
    </row>
    <row r="82" spans="1:20">
      <c r="A82" s="61" t="s">
        <v>170</v>
      </c>
      <c r="B82" s="73" t="s">
        <v>46</v>
      </c>
      <c r="C82" s="326">
        <v>0.06</v>
      </c>
      <c r="D82" s="327">
        <v>0.56469999999999998</v>
      </c>
      <c r="E82" s="328">
        <v>0.65</v>
      </c>
      <c r="F82" s="328">
        <v>0.7</v>
      </c>
      <c r="G82" s="359">
        <v>2016</v>
      </c>
      <c r="H82" s="360" t="str">
        <f t="shared" si="10"/>
        <v>£m 12/13</v>
      </c>
      <c r="I82" s="360" t="s">
        <v>268</v>
      </c>
      <c r="J82" s="450" t="s">
        <v>473</v>
      </c>
      <c r="K82" s="580"/>
      <c r="L82" s="581"/>
      <c r="M82" s="458">
        <f t="shared" si="11"/>
        <v>2.5499999999999998E-2</v>
      </c>
      <c r="N82" s="458">
        <f t="shared" si="12"/>
        <v>2.4199999999999999E-2</v>
      </c>
      <c r="O82" s="458">
        <f t="shared" si="13"/>
        <v>2.29E-2</v>
      </c>
      <c r="P82" s="458">
        <f t="shared" si="14"/>
        <v>2.0899999999999998E-2</v>
      </c>
      <c r="Q82" s="458">
        <f t="shared" si="15"/>
        <v>1.9400000000000001E-2</v>
      </c>
      <c r="R82" s="458">
        <f t="shared" si="16"/>
        <v>1.8200000000000001E-2</v>
      </c>
      <c r="S82" s="458">
        <f t="shared" si="17"/>
        <v>1.72E-2</v>
      </c>
      <c r="T82" s="462">
        <f t="shared" si="18"/>
        <v>1.6299999999999999E-2</v>
      </c>
    </row>
    <row r="83" spans="1:20">
      <c r="A83" s="61" t="s">
        <v>170</v>
      </c>
      <c r="B83" s="73" t="s">
        <v>244</v>
      </c>
      <c r="C83" s="326">
        <v>6.4000000000000001E-2</v>
      </c>
      <c r="D83" s="327">
        <v>0.7</v>
      </c>
      <c r="E83" s="328">
        <v>0.65</v>
      </c>
      <c r="F83" s="328">
        <v>0.8</v>
      </c>
      <c r="G83" s="359">
        <v>2016</v>
      </c>
      <c r="H83" s="360" t="str">
        <f t="shared" si="10"/>
        <v>£m 12/13</v>
      </c>
      <c r="I83" s="360" t="s">
        <v>269</v>
      </c>
      <c r="J83" s="450" t="s">
        <v>474</v>
      </c>
      <c r="K83" s="580"/>
      <c r="L83" s="581"/>
      <c r="M83" s="458">
        <f t="shared" ref="M83:T86" si="19">E$63</f>
        <v>2.5499999999999998E-2</v>
      </c>
      <c r="N83" s="458">
        <f t="shared" si="19"/>
        <v>2.3799999999999998E-2</v>
      </c>
      <c r="O83" s="458">
        <f t="shared" si="19"/>
        <v>2.2200000000000001E-2</v>
      </c>
      <c r="P83" s="458">
        <f t="shared" si="19"/>
        <v>1.9099999999999999E-2</v>
      </c>
      <c r="Q83" s="458">
        <f t="shared" si="19"/>
        <v>1.5800000000000002E-2</v>
      </c>
      <c r="R83" s="458">
        <f t="shared" si="19"/>
        <v>1.1399999999999999E-2</v>
      </c>
      <c r="S83" s="458">
        <f t="shared" si="19"/>
        <v>9.1999999999999998E-3</v>
      </c>
      <c r="T83" s="462">
        <f t="shared" si="19"/>
        <v>7.1999999999999998E-3</v>
      </c>
    </row>
    <row r="84" spans="1:20">
      <c r="A84" s="61" t="s">
        <v>170</v>
      </c>
      <c r="B84" s="73" t="s">
        <v>245</v>
      </c>
      <c r="C84" s="326">
        <v>6.4000000000000001E-2</v>
      </c>
      <c r="D84" s="327">
        <v>0.7</v>
      </c>
      <c r="E84" s="328">
        <v>0.65</v>
      </c>
      <c r="F84" s="328">
        <v>0.8</v>
      </c>
      <c r="G84" s="359">
        <v>2016</v>
      </c>
      <c r="H84" s="360" t="str">
        <f t="shared" si="10"/>
        <v>£m 12/13</v>
      </c>
      <c r="I84" s="360" t="s">
        <v>269</v>
      </c>
      <c r="J84" s="450" t="s">
        <v>474</v>
      </c>
      <c r="K84" s="580"/>
      <c r="L84" s="581"/>
      <c r="M84" s="458">
        <f t="shared" si="19"/>
        <v>2.5499999999999998E-2</v>
      </c>
      <c r="N84" s="458">
        <f t="shared" si="19"/>
        <v>2.3799999999999998E-2</v>
      </c>
      <c r="O84" s="458">
        <f t="shared" si="19"/>
        <v>2.2200000000000001E-2</v>
      </c>
      <c r="P84" s="458">
        <f t="shared" si="19"/>
        <v>1.9099999999999999E-2</v>
      </c>
      <c r="Q84" s="458">
        <f t="shared" si="19"/>
        <v>1.5800000000000002E-2</v>
      </c>
      <c r="R84" s="458">
        <f t="shared" si="19"/>
        <v>1.1399999999999999E-2</v>
      </c>
      <c r="S84" s="458">
        <f t="shared" si="19"/>
        <v>9.1999999999999998E-3</v>
      </c>
      <c r="T84" s="462">
        <f t="shared" si="19"/>
        <v>7.1999999999999998E-3</v>
      </c>
    </row>
    <row r="85" spans="1:20">
      <c r="A85" s="61" t="s">
        <v>170</v>
      </c>
      <c r="B85" s="73" t="s">
        <v>246</v>
      </c>
      <c r="C85" s="326">
        <v>6.4000000000000001E-2</v>
      </c>
      <c r="D85" s="327">
        <v>0.7</v>
      </c>
      <c r="E85" s="328">
        <v>0.65</v>
      </c>
      <c r="F85" s="328">
        <v>0.8</v>
      </c>
      <c r="G85" s="359">
        <v>2016</v>
      </c>
      <c r="H85" s="360" t="str">
        <f t="shared" si="10"/>
        <v>£m 12/13</v>
      </c>
      <c r="I85" s="360" t="s">
        <v>269</v>
      </c>
      <c r="J85" s="450" t="s">
        <v>474</v>
      </c>
      <c r="K85" s="580"/>
      <c r="L85" s="581"/>
      <c r="M85" s="458">
        <f t="shared" si="19"/>
        <v>2.5499999999999998E-2</v>
      </c>
      <c r="N85" s="458">
        <f t="shared" si="19"/>
        <v>2.3799999999999998E-2</v>
      </c>
      <c r="O85" s="458">
        <f t="shared" si="19"/>
        <v>2.2200000000000001E-2</v>
      </c>
      <c r="P85" s="458">
        <f t="shared" si="19"/>
        <v>1.9099999999999999E-2</v>
      </c>
      <c r="Q85" s="458">
        <f t="shared" si="19"/>
        <v>1.5800000000000002E-2</v>
      </c>
      <c r="R85" s="458">
        <f t="shared" si="19"/>
        <v>1.1399999999999999E-2</v>
      </c>
      <c r="S85" s="458">
        <f t="shared" si="19"/>
        <v>9.1999999999999998E-3</v>
      </c>
      <c r="T85" s="462">
        <f t="shared" si="19"/>
        <v>7.1999999999999998E-3</v>
      </c>
    </row>
    <row r="86" spans="1:20">
      <c r="A86" s="61" t="s">
        <v>170</v>
      </c>
      <c r="B86" s="73" t="s">
        <v>247</v>
      </c>
      <c r="C86" s="326">
        <v>6.4000000000000001E-2</v>
      </c>
      <c r="D86" s="327">
        <v>0.7</v>
      </c>
      <c r="E86" s="328">
        <v>0.65</v>
      </c>
      <c r="F86" s="328">
        <v>0.8</v>
      </c>
      <c r="G86" s="359">
        <v>2016</v>
      </c>
      <c r="H86" s="360" t="str">
        <f t="shared" si="10"/>
        <v>£m 12/13</v>
      </c>
      <c r="I86" s="360" t="s">
        <v>269</v>
      </c>
      <c r="J86" s="450" t="s">
        <v>474</v>
      </c>
      <c r="K86" s="580"/>
      <c r="L86" s="581"/>
      <c r="M86" s="458">
        <f t="shared" si="19"/>
        <v>2.5499999999999998E-2</v>
      </c>
      <c r="N86" s="458">
        <f t="shared" si="19"/>
        <v>2.3799999999999998E-2</v>
      </c>
      <c r="O86" s="458">
        <f t="shared" si="19"/>
        <v>2.2200000000000001E-2</v>
      </c>
      <c r="P86" s="458">
        <f t="shared" si="19"/>
        <v>1.9099999999999999E-2</v>
      </c>
      <c r="Q86" s="458">
        <f t="shared" si="19"/>
        <v>1.5800000000000002E-2</v>
      </c>
      <c r="R86" s="458">
        <f t="shared" si="19"/>
        <v>1.1399999999999999E-2</v>
      </c>
      <c r="S86" s="458">
        <f t="shared" si="19"/>
        <v>9.1999999999999998E-3</v>
      </c>
      <c r="T86" s="462">
        <f t="shared" si="19"/>
        <v>7.1999999999999998E-3</v>
      </c>
    </row>
    <row r="87" spans="1:20">
      <c r="A87" s="61" t="s">
        <v>171</v>
      </c>
      <c r="B87" s="73" t="s">
        <v>51</v>
      </c>
      <c r="C87" s="326">
        <v>6.7000000000000004E-2</v>
      </c>
      <c r="D87" s="327">
        <v>0.63039999999999996</v>
      </c>
      <c r="E87" s="328">
        <v>0.65</v>
      </c>
      <c r="F87" s="328">
        <v>0.26634501855794862</v>
      </c>
      <c r="G87" s="359">
        <v>2014</v>
      </c>
      <c r="H87" s="360" t="str">
        <f t="shared" si="10"/>
        <v>£m 09/10</v>
      </c>
      <c r="I87" s="360" t="s">
        <v>268</v>
      </c>
      <c r="J87" s="450" t="s">
        <v>474</v>
      </c>
      <c r="K87" s="460">
        <f t="shared" ref="K87:R94" si="20">C$67</f>
        <v>2.92E-2</v>
      </c>
      <c r="L87" s="458">
        <f t="shared" si="20"/>
        <v>2.7199999999999998E-2</v>
      </c>
      <c r="M87" s="458">
        <f t="shared" si="20"/>
        <v>2.5499999999999998E-2</v>
      </c>
      <c r="N87" s="458">
        <f t="shared" si="20"/>
        <v>2.3800000000000002E-2</v>
      </c>
      <c r="O87" s="458">
        <f t="shared" si="20"/>
        <v>2.2200000000000001E-2</v>
      </c>
      <c r="P87" s="458">
        <f t="shared" si="20"/>
        <v>1.9099999999999999E-2</v>
      </c>
      <c r="Q87" s="458">
        <f t="shared" si="20"/>
        <v>1.5800000000000002E-2</v>
      </c>
      <c r="R87" s="458">
        <f t="shared" si="20"/>
        <v>1.1399999999999999E-2</v>
      </c>
      <c r="S87" s="581"/>
      <c r="T87" s="582"/>
    </row>
    <row r="88" spans="1:20">
      <c r="A88" s="61" t="s">
        <v>171</v>
      </c>
      <c r="B88" s="73" t="s">
        <v>52</v>
      </c>
      <c r="C88" s="326">
        <v>6.7000000000000004E-2</v>
      </c>
      <c r="D88" s="327">
        <v>0.63039999999999996</v>
      </c>
      <c r="E88" s="328">
        <v>0.65</v>
      </c>
      <c r="F88" s="328">
        <v>0.23469337831705597</v>
      </c>
      <c r="G88" s="359">
        <v>2014</v>
      </c>
      <c r="H88" s="360" t="str">
        <f t="shared" si="10"/>
        <v>£m 09/10</v>
      </c>
      <c r="I88" s="360" t="s">
        <v>268</v>
      </c>
      <c r="J88" s="450" t="s">
        <v>474</v>
      </c>
      <c r="K88" s="460">
        <f t="shared" si="20"/>
        <v>2.92E-2</v>
      </c>
      <c r="L88" s="458">
        <f t="shared" si="20"/>
        <v>2.7199999999999998E-2</v>
      </c>
      <c r="M88" s="458">
        <f t="shared" si="20"/>
        <v>2.5499999999999998E-2</v>
      </c>
      <c r="N88" s="458">
        <f t="shared" si="20"/>
        <v>2.3800000000000002E-2</v>
      </c>
      <c r="O88" s="458">
        <f t="shared" si="20"/>
        <v>2.2200000000000001E-2</v>
      </c>
      <c r="P88" s="458">
        <f t="shared" si="20"/>
        <v>1.9099999999999999E-2</v>
      </c>
      <c r="Q88" s="458">
        <f t="shared" si="20"/>
        <v>1.5800000000000002E-2</v>
      </c>
      <c r="R88" s="458">
        <f t="shared" si="20"/>
        <v>1.1399999999999999E-2</v>
      </c>
      <c r="S88" s="581"/>
      <c r="T88" s="582"/>
    </row>
    <row r="89" spans="1:20">
      <c r="A89" s="61" t="s">
        <v>171</v>
      </c>
      <c r="B89" s="73" t="s">
        <v>53</v>
      </c>
      <c r="C89" s="326">
        <v>6.7000000000000004E-2</v>
      </c>
      <c r="D89" s="327">
        <v>0.63039999999999996</v>
      </c>
      <c r="E89" s="328">
        <v>0.65</v>
      </c>
      <c r="F89" s="328">
        <v>0.24946223864843597</v>
      </c>
      <c r="G89" s="359">
        <v>2014</v>
      </c>
      <c r="H89" s="360" t="str">
        <f t="shared" si="10"/>
        <v>£m 09/10</v>
      </c>
      <c r="I89" s="360" t="s">
        <v>268</v>
      </c>
      <c r="J89" s="450" t="s">
        <v>474</v>
      </c>
      <c r="K89" s="460">
        <f t="shared" si="20"/>
        <v>2.92E-2</v>
      </c>
      <c r="L89" s="458">
        <f t="shared" si="20"/>
        <v>2.7199999999999998E-2</v>
      </c>
      <c r="M89" s="458">
        <f t="shared" si="20"/>
        <v>2.5499999999999998E-2</v>
      </c>
      <c r="N89" s="458">
        <f t="shared" si="20"/>
        <v>2.3800000000000002E-2</v>
      </c>
      <c r="O89" s="458">
        <f t="shared" si="20"/>
        <v>2.2200000000000001E-2</v>
      </c>
      <c r="P89" s="458">
        <f t="shared" si="20"/>
        <v>1.9099999999999999E-2</v>
      </c>
      <c r="Q89" s="458">
        <f t="shared" si="20"/>
        <v>1.5800000000000002E-2</v>
      </c>
      <c r="R89" s="458">
        <f t="shared" si="20"/>
        <v>1.1399999999999999E-2</v>
      </c>
      <c r="S89" s="581"/>
      <c r="T89" s="582"/>
    </row>
    <row r="90" spans="1:20">
      <c r="A90" s="61" t="s">
        <v>171</v>
      </c>
      <c r="B90" s="73" t="s">
        <v>54</v>
      </c>
      <c r="C90" s="326">
        <v>6.7000000000000004E-2</v>
      </c>
      <c r="D90" s="327">
        <v>0.63039999999999996</v>
      </c>
      <c r="E90" s="328">
        <v>0.65</v>
      </c>
      <c r="F90" s="328">
        <v>0.26095352485819256</v>
      </c>
      <c r="G90" s="359">
        <v>2014</v>
      </c>
      <c r="H90" s="360" t="str">
        <f t="shared" si="10"/>
        <v>£m 09/10</v>
      </c>
      <c r="I90" s="360" t="s">
        <v>268</v>
      </c>
      <c r="J90" s="450" t="s">
        <v>474</v>
      </c>
      <c r="K90" s="460">
        <f t="shared" si="20"/>
        <v>2.92E-2</v>
      </c>
      <c r="L90" s="458">
        <f t="shared" si="20"/>
        <v>2.7199999999999998E-2</v>
      </c>
      <c r="M90" s="458">
        <f t="shared" si="20"/>
        <v>2.5499999999999998E-2</v>
      </c>
      <c r="N90" s="458">
        <f t="shared" si="20"/>
        <v>2.3800000000000002E-2</v>
      </c>
      <c r="O90" s="458">
        <f t="shared" si="20"/>
        <v>2.2200000000000001E-2</v>
      </c>
      <c r="P90" s="458">
        <f t="shared" si="20"/>
        <v>1.9099999999999999E-2</v>
      </c>
      <c r="Q90" s="458">
        <f t="shared" si="20"/>
        <v>1.5800000000000002E-2</v>
      </c>
      <c r="R90" s="458">
        <f t="shared" si="20"/>
        <v>1.1399999999999999E-2</v>
      </c>
      <c r="S90" s="581"/>
      <c r="T90" s="582"/>
    </row>
    <row r="91" spans="1:20">
      <c r="A91" s="61" t="s">
        <v>171</v>
      </c>
      <c r="B91" s="73" t="s">
        <v>48</v>
      </c>
      <c r="C91" s="326">
        <v>6.7000000000000004E-2</v>
      </c>
      <c r="D91" s="327">
        <v>0.63980000000000004</v>
      </c>
      <c r="E91" s="328">
        <v>0.65</v>
      </c>
      <c r="F91" s="328">
        <v>0.34984411379298247</v>
      </c>
      <c r="G91" s="359">
        <v>2014</v>
      </c>
      <c r="H91" s="360" t="str">
        <f t="shared" si="10"/>
        <v>£m 09/10</v>
      </c>
      <c r="I91" s="360" t="s">
        <v>268</v>
      </c>
      <c r="J91" s="450" t="s">
        <v>474</v>
      </c>
      <c r="K91" s="460">
        <f t="shared" si="20"/>
        <v>2.92E-2</v>
      </c>
      <c r="L91" s="458">
        <f t="shared" si="20"/>
        <v>2.7199999999999998E-2</v>
      </c>
      <c r="M91" s="458">
        <f t="shared" si="20"/>
        <v>2.5499999999999998E-2</v>
      </c>
      <c r="N91" s="458">
        <f t="shared" si="20"/>
        <v>2.3800000000000002E-2</v>
      </c>
      <c r="O91" s="458">
        <f t="shared" si="20"/>
        <v>2.2200000000000001E-2</v>
      </c>
      <c r="P91" s="458">
        <f t="shared" si="20"/>
        <v>1.9099999999999999E-2</v>
      </c>
      <c r="Q91" s="458">
        <f t="shared" si="20"/>
        <v>1.5800000000000002E-2</v>
      </c>
      <c r="R91" s="458">
        <f t="shared" si="20"/>
        <v>1.1399999999999999E-2</v>
      </c>
      <c r="S91" s="581"/>
      <c r="T91" s="582"/>
    </row>
    <row r="92" spans="1:20">
      <c r="A92" s="61" t="s">
        <v>171</v>
      </c>
      <c r="B92" s="73" t="s">
        <v>50</v>
      </c>
      <c r="C92" s="326">
        <v>6.7000000000000004E-2</v>
      </c>
      <c r="D92" s="327">
        <v>0.63729999999999998</v>
      </c>
      <c r="E92" s="328">
        <v>0.65</v>
      </c>
      <c r="F92" s="328">
        <v>0.35129049661183626</v>
      </c>
      <c r="G92" s="359">
        <v>2014</v>
      </c>
      <c r="H92" s="360" t="str">
        <f t="shared" si="10"/>
        <v>£m 09/10</v>
      </c>
      <c r="I92" s="360" t="s">
        <v>268</v>
      </c>
      <c r="J92" s="450" t="s">
        <v>474</v>
      </c>
      <c r="K92" s="460">
        <f t="shared" si="20"/>
        <v>2.92E-2</v>
      </c>
      <c r="L92" s="458">
        <f t="shared" si="20"/>
        <v>2.7199999999999998E-2</v>
      </c>
      <c r="M92" s="458">
        <f t="shared" si="20"/>
        <v>2.5499999999999998E-2</v>
      </c>
      <c r="N92" s="458">
        <f t="shared" si="20"/>
        <v>2.3800000000000002E-2</v>
      </c>
      <c r="O92" s="458">
        <f t="shared" si="20"/>
        <v>2.2200000000000001E-2</v>
      </c>
      <c r="P92" s="458">
        <f t="shared" si="20"/>
        <v>1.9099999999999999E-2</v>
      </c>
      <c r="Q92" s="458">
        <f t="shared" si="20"/>
        <v>1.5800000000000002E-2</v>
      </c>
      <c r="R92" s="458">
        <f t="shared" si="20"/>
        <v>1.1399999999999999E-2</v>
      </c>
      <c r="S92" s="581"/>
      <c r="T92" s="582"/>
    </row>
    <row r="93" spans="1:20">
      <c r="A93" s="61" t="s">
        <v>171</v>
      </c>
      <c r="B93" s="73" t="s">
        <v>49</v>
      </c>
      <c r="C93" s="326">
        <v>6.7000000000000004E-2</v>
      </c>
      <c r="D93" s="327">
        <v>0.63729999999999998</v>
      </c>
      <c r="E93" s="328">
        <v>0.65</v>
      </c>
      <c r="F93" s="328">
        <v>0.32230855902021693</v>
      </c>
      <c r="G93" s="359">
        <v>2014</v>
      </c>
      <c r="H93" s="360" t="str">
        <f t="shared" si="10"/>
        <v>£m 09/10</v>
      </c>
      <c r="I93" s="360" t="s">
        <v>268</v>
      </c>
      <c r="J93" s="450" t="s">
        <v>474</v>
      </c>
      <c r="K93" s="460">
        <f t="shared" si="20"/>
        <v>2.92E-2</v>
      </c>
      <c r="L93" s="458">
        <f t="shared" si="20"/>
        <v>2.7199999999999998E-2</v>
      </c>
      <c r="M93" s="458">
        <f t="shared" si="20"/>
        <v>2.5499999999999998E-2</v>
      </c>
      <c r="N93" s="458">
        <f t="shared" si="20"/>
        <v>2.3800000000000002E-2</v>
      </c>
      <c r="O93" s="458">
        <f t="shared" si="20"/>
        <v>2.2200000000000001E-2</v>
      </c>
      <c r="P93" s="458">
        <f t="shared" si="20"/>
        <v>1.9099999999999999E-2</v>
      </c>
      <c r="Q93" s="458">
        <f t="shared" si="20"/>
        <v>1.5800000000000002E-2</v>
      </c>
      <c r="R93" s="458">
        <f t="shared" si="20"/>
        <v>1.1399999999999999E-2</v>
      </c>
      <c r="S93" s="581"/>
      <c r="T93" s="582"/>
    </row>
    <row r="94" spans="1:20">
      <c r="A94" s="61" t="s">
        <v>171</v>
      </c>
      <c r="B94" s="73" t="s">
        <v>47</v>
      </c>
      <c r="C94" s="326">
        <v>6.7000000000000004E-2</v>
      </c>
      <c r="D94" s="327">
        <v>0.63170000000000004</v>
      </c>
      <c r="E94" s="328">
        <v>0.65</v>
      </c>
      <c r="F94" s="328">
        <v>0.35781904469402892</v>
      </c>
      <c r="G94" s="359">
        <v>2014</v>
      </c>
      <c r="H94" s="360" t="str">
        <f t="shared" si="10"/>
        <v>£m 09/10</v>
      </c>
      <c r="I94" s="360" t="s">
        <v>268</v>
      </c>
      <c r="J94" s="450" t="s">
        <v>474</v>
      </c>
      <c r="K94" s="460">
        <f t="shared" si="20"/>
        <v>2.92E-2</v>
      </c>
      <c r="L94" s="458">
        <f t="shared" si="20"/>
        <v>2.7199999999999998E-2</v>
      </c>
      <c r="M94" s="458">
        <f t="shared" si="20"/>
        <v>2.5499999999999998E-2</v>
      </c>
      <c r="N94" s="458">
        <f t="shared" si="20"/>
        <v>2.3800000000000002E-2</v>
      </c>
      <c r="O94" s="458">
        <f t="shared" si="20"/>
        <v>2.2200000000000001E-2</v>
      </c>
      <c r="P94" s="458">
        <f t="shared" si="20"/>
        <v>1.9099999999999999E-2</v>
      </c>
      <c r="Q94" s="458">
        <f t="shared" si="20"/>
        <v>1.5800000000000002E-2</v>
      </c>
      <c r="R94" s="458">
        <f t="shared" si="20"/>
        <v>1.1399999999999999E-2</v>
      </c>
      <c r="S94" s="581"/>
      <c r="T94" s="582"/>
    </row>
    <row r="95" spans="1:20">
      <c r="A95" s="61" t="s">
        <v>173</v>
      </c>
      <c r="B95" s="73" t="s">
        <v>111</v>
      </c>
      <c r="C95" s="326">
        <v>6.8000000000000005E-2</v>
      </c>
      <c r="D95" s="327">
        <v>0.44359999999999999</v>
      </c>
      <c r="E95" s="328">
        <v>0.625</v>
      </c>
      <c r="F95" s="328">
        <v>0.64400000000000002</v>
      </c>
      <c r="G95" s="359">
        <v>2014</v>
      </c>
      <c r="H95" s="360" t="str">
        <f t="shared" si="10"/>
        <v>£m 09/10</v>
      </c>
      <c r="I95" s="360" t="s">
        <v>268</v>
      </c>
      <c r="J95" s="450" t="s">
        <v>474</v>
      </c>
      <c r="K95" s="460">
        <f t="shared" ref="K95:R96" si="21">C$68</f>
        <v>2.92E-2</v>
      </c>
      <c r="L95" s="458">
        <f t="shared" si="21"/>
        <v>2.7199999999999998E-2</v>
      </c>
      <c r="M95" s="458">
        <f t="shared" si="21"/>
        <v>2.5499999999999998E-2</v>
      </c>
      <c r="N95" s="458">
        <f t="shared" si="21"/>
        <v>2.3800000000000002E-2</v>
      </c>
      <c r="O95" s="458">
        <f t="shared" si="21"/>
        <v>2.2200000000000001E-2</v>
      </c>
      <c r="P95" s="458">
        <f t="shared" si="21"/>
        <v>1.9099999999999999E-2</v>
      </c>
      <c r="Q95" s="458">
        <f t="shared" si="21"/>
        <v>1.5800000000000002E-2</v>
      </c>
      <c r="R95" s="458">
        <f t="shared" si="21"/>
        <v>1.1399999999999999E-2</v>
      </c>
      <c r="S95" s="581"/>
      <c r="T95" s="582"/>
    </row>
    <row r="96" spans="1:20">
      <c r="A96" s="61" t="s">
        <v>173</v>
      </c>
      <c r="B96" s="73" t="s">
        <v>112</v>
      </c>
      <c r="C96" s="326">
        <v>6.8000000000000005E-2</v>
      </c>
      <c r="D96" s="327">
        <v>0.44359999999999999</v>
      </c>
      <c r="E96" s="328">
        <v>0.625</v>
      </c>
      <c r="F96" s="328">
        <v>0.374</v>
      </c>
      <c r="G96" s="359">
        <v>2014</v>
      </c>
      <c r="H96" s="360" t="str">
        <f t="shared" si="10"/>
        <v>£m 09/10</v>
      </c>
      <c r="I96" s="360" t="s">
        <v>268</v>
      </c>
      <c r="J96" s="450" t="s">
        <v>474</v>
      </c>
      <c r="K96" s="460">
        <f t="shared" si="21"/>
        <v>2.92E-2</v>
      </c>
      <c r="L96" s="458">
        <f t="shared" si="21"/>
        <v>2.7199999999999998E-2</v>
      </c>
      <c r="M96" s="458">
        <f t="shared" si="21"/>
        <v>2.5499999999999998E-2</v>
      </c>
      <c r="N96" s="458">
        <f t="shared" si="21"/>
        <v>2.3800000000000002E-2</v>
      </c>
      <c r="O96" s="458">
        <f t="shared" si="21"/>
        <v>2.2200000000000001E-2</v>
      </c>
      <c r="P96" s="458">
        <f t="shared" si="21"/>
        <v>1.9099999999999999E-2</v>
      </c>
      <c r="Q96" s="458">
        <f t="shared" si="21"/>
        <v>1.5800000000000002E-2</v>
      </c>
      <c r="R96" s="458">
        <f t="shared" si="21"/>
        <v>1.1399999999999999E-2</v>
      </c>
      <c r="S96" s="581"/>
      <c r="T96" s="582"/>
    </row>
    <row r="97" spans="1:20">
      <c r="A97" s="61" t="s">
        <v>172</v>
      </c>
      <c r="B97" s="73" t="s">
        <v>109</v>
      </c>
      <c r="C97" s="326">
        <v>7.0000000000000007E-2</v>
      </c>
      <c r="D97" s="327">
        <v>0.46889999999999998</v>
      </c>
      <c r="E97" s="328">
        <v>0.6</v>
      </c>
      <c r="F97" s="328">
        <v>0.85</v>
      </c>
      <c r="G97" s="359">
        <v>2014</v>
      </c>
      <c r="H97" s="360" t="str">
        <f t="shared" si="10"/>
        <v>£m 09/10</v>
      </c>
      <c r="I97" s="360" t="s">
        <v>268</v>
      </c>
      <c r="J97" s="450" t="s">
        <v>474</v>
      </c>
      <c r="K97" s="460">
        <f t="shared" ref="K97:R99" si="22">C$66</f>
        <v>2.92E-2</v>
      </c>
      <c r="L97" s="458">
        <f t="shared" si="22"/>
        <v>2.7199999999999998E-2</v>
      </c>
      <c r="M97" s="458">
        <f t="shared" si="22"/>
        <v>2.5499999999999998E-2</v>
      </c>
      <c r="N97" s="458">
        <f t="shared" si="22"/>
        <v>2.3800000000000002E-2</v>
      </c>
      <c r="O97" s="458">
        <f t="shared" si="22"/>
        <v>2.2200000000000001E-2</v>
      </c>
      <c r="P97" s="458">
        <f t="shared" si="22"/>
        <v>1.9099999999999999E-2</v>
      </c>
      <c r="Q97" s="458">
        <f t="shared" si="22"/>
        <v>1.5800000000000002E-2</v>
      </c>
      <c r="R97" s="458">
        <f t="shared" si="22"/>
        <v>1.1399999999999999E-2</v>
      </c>
      <c r="S97" s="581"/>
      <c r="T97" s="582"/>
    </row>
    <row r="98" spans="1:20">
      <c r="A98" s="61" t="s">
        <v>172</v>
      </c>
      <c r="B98" s="73" t="s">
        <v>110</v>
      </c>
      <c r="C98" s="326">
        <v>7.0000000000000007E-2</v>
      </c>
      <c r="D98" s="327">
        <v>0.46889999999999998</v>
      </c>
      <c r="E98" s="328">
        <v>0.6</v>
      </c>
      <c r="F98" s="328">
        <v>0.27900000000000003</v>
      </c>
      <c r="G98" s="345">
        <v>2014</v>
      </c>
      <c r="H98" s="346" t="str">
        <f>VLOOKUP($A98,$E$54:$F$57,2,FALSE)</f>
        <v>£m 09/10</v>
      </c>
      <c r="I98" s="343" t="s">
        <v>268</v>
      </c>
      <c r="J98" s="450" t="s">
        <v>474</v>
      </c>
      <c r="K98" s="460">
        <f t="shared" si="22"/>
        <v>2.92E-2</v>
      </c>
      <c r="L98" s="458">
        <f t="shared" si="22"/>
        <v>2.7199999999999998E-2</v>
      </c>
      <c r="M98" s="458">
        <f t="shared" si="22"/>
        <v>2.5499999999999998E-2</v>
      </c>
      <c r="N98" s="458">
        <f t="shared" si="22"/>
        <v>2.3800000000000002E-2</v>
      </c>
      <c r="O98" s="458">
        <f t="shared" si="22"/>
        <v>2.2200000000000001E-2</v>
      </c>
      <c r="P98" s="458">
        <f t="shared" si="22"/>
        <v>1.9099999999999999E-2</v>
      </c>
      <c r="Q98" s="458">
        <f t="shared" si="22"/>
        <v>1.5800000000000002E-2</v>
      </c>
      <c r="R98" s="458">
        <f t="shared" si="22"/>
        <v>1.1399999999999999E-2</v>
      </c>
      <c r="S98" s="581"/>
      <c r="T98" s="582"/>
    </row>
    <row r="99" spans="1:20">
      <c r="A99" s="61" t="s">
        <v>172</v>
      </c>
      <c r="B99" s="73" t="s">
        <v>58</v>
      </c>
      <c r="C99" s="326">
        <v>7.0000000000000007E-2</v>
      </c>
      <c r="D99" s="327">
        <v>0.5</v>
      </c>
      <c r="E99" s="328">
        <v>0.55000000000000004</v>
      </c>
      <c r="F99" s="328">
        <v>0.9</v>
      </c>
      <c r="G99" s="345">
        <v>2014</v>
      </c>
      <c r="H99" s="346" t="str">
        <f>VLOOKUP($A99,$E$54:$F$57,2,FALSE)</f>
        <v>£m 09/10</v>
      </c>
      <c r="I99" s="343" t="s">
        <v>269</v>
      </c>
      <c r="J99" s="450" t="s">
        <v>474</v>
      </c>
      <c r="K99" s="460">
        <f t="shared" si="22"/>
        <v>2.92E-2</v>
      </c>
      <c r="L99" s="458">
        <f t="shared" si="22"/>
        <v>2.7199999999999998E-2</v>
      </c>
      <c r="M99" s="458">
        <f t="shared" si="22"/>
        <v>2.5499999999999998E-2</v>
      </c>
      <c r="N99" s="458">
        <f t="shared" si="22"/>
        <v>2.3800000000000002E-2</v>
      </c>
      <c r="O99" s="458">
        <f t="shared" si="22"/>
        <v>2.2200000000000001E-2</v>
      </c>
      <c r="P99" s="458">
        <f t="shared" si="22"/>
        <v>1.9099999999999999E-2</v>
      </c>
      <c r="Q99" s="458">
        <f t="shared" si="22"/>
        <v>1.5800000000000002E-2</v>
      </c>
      <c r="R99" s="458">
        <f t="shared" si="22"/>
        <v>1.1399999999999999E-2</v>
      </c>
      <c r="S99" s="581"/>
      <c r="T99" s="582"/>
    </row>
    <row r="100" spans="1:20">
      <c r="A100" s="61" t="s">
        <v>172</v>
      </c>
      <c r="B100" s="74" t="s">
        <v>59</v>
      </c>
      <c r="C100" s="329">
        <v>7.0000000000000007E-2</v>
      </c>
      <c r="D100" s="330">
        <v>0.5</v>
      </c>
      <c r="E100" s="331">
        <v>0.55000000000000004</v>
      </c>
      <c r="F100" s="331">
        <v>0.9</v>
      </c>
      <c r="G100" s="347">
        <v>2014</v>
      </c>
      <c r="H100" s="348" t="str">
        <f>VLOOKUP($A100,$E$54:$F$57,2,FALSE)</f>
        <v>£m 09/10</v>
      </c>
      <c r="I100" s="344" t="s">
        <v>269</v>
      </c>
      <c r="J100" s="450" t="s">
        <v>474</v>
      </c>
      <c r="K100" s="461">
        <f t="shared" ref="K100:R100" si="23">C$65</f>
        <v>2.92E-2</v>
      </c>
      <c r="L100" s="459">
        <f t="shared" si="23"/>
        <v>2.5000000000000001E-2</v>
      </c>
      <c r="M100" s="459">
        <f t="shared" si="23"/>
        <v>2.1499999999999998E-2</v>
      </c>
      <c r="N100" s="459">
        <f t="shared" si="23"/>
        <v>1.7899999999999999E-2</v>
      </c>
      <c r="O100" s="459">
        <f t="shared" si="23"/>
        <v>1.5100000000000001E-2</v>
      </c>
      <c r="P100" s="459">
        <f t="shared" si="23"/>
        <v>1.1599999999999999E-2</v>
      </c>
      <c r="Q100" s="459">
        <f t="shared" si="23"/>
        <v>1.0200000000000001E-2</v>
      </c>
      <c r="R100" s="459">
        <f t="shared" si="23"/>
        <v>8.6E-3</v>
      </c>
      <c r="S100" s="583"/>
      <c r="T100" s="584"/>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f>C105+1</f>
        <v>2015</v>
      </c>
      <c r="E105" s="120">
        <f t="shared" ref="E105:J105" si="24">D105+1</f>
        <v>2016</v>
      </c>
      <c r="F105" s="120">
        <f>E105+1</f>
        <v>2017</v>
      </c>
      <c r="G105" s="120">
        <f t="shared" si="24"/>
        <v>2018</v>
      </c>
      <c r="H105" s="120">
        <f t="shared" si="24"/>
        <v>2019</v>
      </c>
      <c r="I105" s="120">
        <f t="shared" si="24"/>
        <v>2020</v>
      </c>
      <c r="J105" s="120">
        <f t="shared" si="24"/>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88"/>
      <c r="D115" s="588"/>
      <c r="E115" s="588"/>
      <c r="F115" s="588"/>
      <c r="G115" s="588"/>
      <c r="H115" s="588"/>
      <c r="I115" s="588"/>
      <c r="J115" s="588"/>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f t="shared" ref="D118:L118" si="25">C118+1</f>
        <v>2015</v>
      </c>
      <c r="E118" s="120">
        <f t="shared" si="25"/>
        <v>2016</v>
      </c>
      <c r="F118" s="120">
        <f t="shared" si="25"/>
        <v>2017</v>
      </c>
      <c r="G118" s="120">
        <f t="shared" si="25"/>
        <v>2018</v>
      </c>
      <c r="H118" s="120">
        <f t="shared" si="25"/>
        <v>2019</v>
      </c>
      <c r="I118" s="120">
        <f t="shared" si="25"/>
        <v>2020</v>
      </c>
      <c r="J118" s="120">
        <f t="shared" si="25"/>
        <v>2021</v>
      </c>
      <c r="K118" s="120">
        <f t="shared" si="25"/>
        <v>2022</v>
      </c>
      <c r="L118" s="204">
        <f t="shared" si="25"/>
        <v>2023</v>
      </c>
      <c r="M118" s="32"/>
      <c r="N118" s="32"/>
      <c r="O118" s="32"/>
    </row>
    <row r="119" spans="2:15">
      <c r="B119" s="485" t="s">
        <v>41</v>
      </c>
      <c r="C119" s="585"/>
      <c r="D119" s="586"/>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7"/>
      <c r="D120" s="588"/>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7"/>
      <c r="D121" s="588"/>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7"/>
      <c r="D122" s="588"/>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7"/>
      <c r="D123" s="588"/>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7"/>
      <c r="D124" s="588"/>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7"/>
      <c r="D125" s="588"/>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7"/>
      <c r="D126" s="588"/>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7"/>
      <c r="D127" s="588"/>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7"/>
      <c r="D128" s="588"/>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7"/>
      <c r="D129" s="588"/>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7"/>
      <c r="D130" s="588"/>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7"/>
      <c r="D131" s="588"/>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7"/>
      <c r="D132" s="588"/>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8"/>
      <c r="L133" s="589"/>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8"/>
      <c r="L134" s="589"/>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8"/>
      <c r="L135" s="589"/>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8"/>
      <c r="L136" s="589"/>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8"/>
      <c r="L137" s="589"/>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8"/>
      <c r="L138" s="589"/>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8"/>
      <c r="L139" s="589"/>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8"/>
      <c r="L140" s="589"/>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8"/>
      <c r="L141" s="589"/>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8"/>
      <c r="L142" s="589"/>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8"/>
      <c r="L143" s="589"/>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8"/>
      <c r="L144" s="589"/>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8"/>
      <c r="L145" s="589"/>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0"/>
      <c r="L146" s="591"/>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GD</v>
      </c>
      <c r="C149" s="446"/>
      <c r="D149" s="446"/>
      <c r="E149" s="446"/>
      <c r="F149" s="446"/>
      <c r="G149" s="446"/>
      <c r="H149" s="446"/>
      <c r="I149" s="446"/>
      <c r="J149" s="446"/>
      <c r="K149" s="446"/>
      <c r="L149" s="447"/>
    </row>
    <row r="150" spans="1:15" ht="14.25" customHeight="1">
      <c r="A150" s="215"/>
      <c r="B150" s="482" t="s">
        <v>395</v>
      </c>
      <c r="C150" s="483"/>
      <c r="D150" s="483"/>
      <c r="E150" s="483"/>
      <c r="F150" s="481"/>
      <c r="G150" s="481"/>
      <c r="H150" s="481"/>
      <c r="I150" s="481"/>
      <c r="J150" s="481"/>
      <c r="K150" s="481"/>
      <c r="L150" s="481"/>
      <c r="M150" s="481"/>
      <c r="N150" s="481"/>
    </row>
    <row r="151" spans="1:15" s="32" customFormat="1" ht="14.25" customHeight="1">
      <c r="A151" s="828"/>
      <c r="B151" s="829"/>
      <c r="C151" s="830"/>
      <c r="D151" s="830"/>
      <c r="E151" s="830"/>
      <c r="F151" s="831"/>
      <c r="G151" s="831"/>
      <c r="H151" s="831"/>
      <c r="I151" s="831"/>
      <c r="J151" s="831"/>
      <c r="K151" s="831"/>
      <c r="L151" s="831"/>
      <c r="M151" s="831"/>
      <c r="N151" s="831"/>
    </row>
    <row r="152" spans="1:15">
      <c r="A152" s="213"/>
      <c r="B152" s="832" t="s">
        <v>401</v>
      </c>
      <c r="C152" s="216"/>
      <c r="D152" s="216"/>
      <c r="E152" s="833" t="b">
        <f>OR((LEFT('RFPR cover'!$C$6,2)=Data!F152),'RFPR cover'!$C$5=Data!F152)</f>
        <v>0</v>
      </c>
      <c r="F152" s="384" t="str">
        <f>B162</f>
        <v>ED</v>
      </c>
      <c r="G152" s="834"/>
    </row>
    <row r="153" spans="1:15">
      <c r="A153" s="213"/>
      <c r="B153" s="849" t="str">
        <f t="shared" ref="B153:B160" si="26">CHOOSE(MATCH(TRUE,$E$152:$E$159,0),B163,B173,B183,E183,B193,E193,B203,E203)&amp;""</f>
        <v xml:space="preserve">Broad Measure of Customer Satisfaction </v>
      </c>
      <c r="C153" s="216"/>
      <c r="D153" s="216"/>
      <c r="E153" s="835" t="b">
        <f>OR((LEFT('RFPR cover'!$C$6,2)=Data!F153),'RFPR cover'!$C$5=Data!F153)</f>
        <v>1</v>
      </c>
      <c r="F153" s="385" t="str">
        <f>B172</f>
        <v>GD</v>
      </c>
      <c r="G153" s="212"/>
    </row>
    <row r="154" spans="1:15" ht="24.75">
      <c r="A154" s="213"/>
      <c r="B154" s="850" t="str">
        <f t="shared" si="26"/>
        <v>Shrinkage Allowance Revenue Adjustment</v>
      </c>
      <c r="C154" s="216"/>
      <c r="D154" s="216"/>
      <c r="E154" s="835" t="b">
        <f>OR((LEFT('RFPR cover'!$C$6,2)=Data!F154),'RFPR cover'!$C$5=Data!F154)</f>
        <v>0</v>
      </c>
      <c r="F154" s="848" t="str">
        <f>B182</f>
        <v>NGGT (TO)</v>
      </c>
      <c r="G154" s="212"/>
    </row>
    <row r="155" spans="1:15">
      <c r="A155" s="213"/>
      <c r="B155" s="850" t="str">
        <f t="shared" si="26"/>
        <v xml:space="preserve">Environment Emissions Incentive </v>
      </c>
      <c r="C155" s="216"/>
      <c r="D155" s="216"/>
      <c r="E155" s="835" t="b">
        <f>OR((LEFT('RFPR cover'!$C$6,2)=Data!F155),'RFPR cover'!$C$5=Data!F155)</f>
        <v>0</v>
      </c>
      <c r="F155" s="836" t="str">
        <f>E182</f>
        <v>NGGT (SO)</v>
      </c>
      <c r="G155" s="212"/>
    </row>
    <row r="156" spans="1:15">
      <c r="A156" s="213"/>
      <c r="B156" s="850" t="str">
        <f t="shared" si="26"/>
        <v>Discretionary Reward Scheme</v>
      </c>
      <c r="C156" s="216"/>
      <c r="D156" s="216"/>
      <c r="E156" s="835" t="b">
        <f>OR((LEFT('RFPR cover'!$C$6,2)=Data!F156),'RFPR cover'!$C$5=Data!F156)</f>
        <v>0</v>
      </c>
      <c r="F156" s="836" t="str">
        <f>B192</f>
        <v>NGET (TO)</v>
      </c>
      <c r="G156" s="212"/>
    </row>
    <row r="157" spans="1:15">
      <c r="A157" s="213"/>
      <c r="B157" s="851" t="str">
        <f t="shared" si="26"/>
        <v>NTS Exit Capacity</v>
      </c>
      <c r="C157" s="216"/>
      <c r="D157" s="216"/>
      <c r="E157" s="835" t="b">
        <f>OR((LEFT('RFPR cover'!$C$6,2)=Data!F157),'RFPR cover'!$C$5=Data!F157)</f>
        <v>0</v>
      </c>
      <c r="F157" s="836" t="str">
        <f>E192</f>
        <v>NGET (SO)</v>
      </c>
      <c r="G157" s="212"/>
    </row>
    <row r="158" spans="1:15">
      <c r="A158" s="213"/>
      <c r="B158" s="851" t="str">
        <f t="shared" si="26"/>
        <v/>
      </c>
      <c r="C158" s="216"/>
      <c r="D158" s="216"/>
      <c r="E158" s="835" t="b">
        <f>OR((LEFT('RFPR cover'!$C$6,2)=Data!F158),'RFPR cover'!$C$5=Data!F158)</f>
        <v>0</v>
      </c>
      <c r="F158" s="836" t="str">
        <f>B202</f>
        <v>SPT</v>
      </c>
      <c r="G158" s="212"/>
    </row>
    <row r="159" spans="1:15">
      <c r="A159" s="213"/>
      <c r="B159" s="851" t="str">
        <f t="shared" si="26"/>
        <v/>
      </c>
      <c r="C159" s="216"/>
      <c r="D159" s="216"/>
      <c r="E159" s="837" t="b">
        <f>OR((LEFT('RFPR cover'!$C$6,2)=Data!F159),'RFPR cover'!$C$5=Data!F159)</f>
        <v>0</v>
      </c>
      <c r="F159" s="838" t="str">
        <f>E202</f>
        <v>SHET</v>
      </c>
      <c r="G159" s="312"/>
    </row>
    <row r="160" spans="1:15">
      <c r="A160" s="213"/>
      <c r="B160" s="216" t="str">
        <f t="shared" si="26"/>
        <v/>
      </c>
      <c r="C160" s="216"/>
      <c r="D160" s="216"/>
      <c r="E160" s="60"/>
      <c r="F160" s="836"/>
      <c r="G160" s="43"/>
    </row>
    <row r="161" spans="1:7">
      <c r="A161" s="213"/>
      <c r="B161" s="216"/>
      <c r="C161" s="216"/>
      <c r="D161" s="216"/>
      <c r="E161" s="60"/>
      <c r="F161" s="836"/>
      <c r="G161" s="43"/>
    </row>
    <row r="162" spans="1:7" ht="12" customHeight="1">
      <c r="A162" s="213"/>
      <c r="B162" s="958" t="s">
        <v>170</v>
      </c>
      <c r="C162" s="954"/>
      <c r="D162" s="216"/>
      <c r="E162" s="216"/>
    </row>
    <row r="163" spans="1:7">
      <c r="A163" s="213"/>
      <c r="B163" s="959" t="s">
        <v>396</v>
      </c>
      <c r="C163" s="960"/>
      <c r="D163" s="216"/>
      <c r="E163" s="216"/>
    </row>
    <row r="164" spans="1:7">
      <c r="A164" s="213"/>
      <c r="B164" s="959" t="s">
        <v>397</v>
      </c>
      <c r="C164" s="960"/>
      <c r="D164" s="216"/>
      <c r="E164" s="216"/>
    </row>
    <row r="165" spans="1:7">
      <c r="A165" s="213"/>
      <c r="B165" s="961" t="s">
        <v>398</v>
      </c>
      <c r="C165" s="962"/>
      <c r="D165" s="216"/>
      <c r="E165" s="216"/>
    </row>
    <row r="166" spans="1:7">
      <c r="A166" s="213"/>
      <c r="B166" s="961" t="s">
        <v>399</v>
      </c>
      <c r="C166" s="962"/>
      <c r="D166" s="216"/>
      <c r="E166" s="216"/>
    </row>
    <row r="167" spans="1:7">
      <c r="A167" s="213"/>
      <c r="B167" s="961" t="s">
        <v>400</v>
      </c>
      <c r="C167" s="962"/>
      <c r="D167" s="216"/>
      <c r="E167" s="216"/>
    </row>
    <row r="168" spans="1:7">
      <c r="A168" s="213"/>
      <c r="B168" s="961"/>
      <c r="C168" s="962"/>
      <c r="D168" s="216"/>
      <c r="E168" s="216"/>
    </row>
    <row r="169" spans="1:7">
      <c r="A169" s="213"/>
      <c r="B169" s="961"/>
      <c r="C169" s="962"/>
      <c r="D169" s="216"/>
      <c r="E169" s="216"/>
    </row>
    <row r="170" spans="1:7">
      <c r="A170" s="213"/>
      <c r="B170" s="216"/>
      <c r="C170" s="216"/>
      <c r="D170" s="216"/>
      <c r="E170" s="216"/>
    </row>
    <row r="171" spans="1:7">
      <c r="A171" s="213"/>
      <c r="B171" s="216"/>
      <c r="C171" s="216"/>
      <c r="D171" s="216"/>
      <c r="E171" s="216"/>
    </row>
    <row r="172" spans="1:7">
      <c r="A172" s="213"/>
      <c r="B172" s="958" t="s">
        <v>171</v>
      </c>
      <c r="C172" s="954"/>
      <c r="D172" s="216"/>
      <c r="E172" s="216"/>
    </row>
    <row r="173" spans="1:7" ht="12.75" customHeight="1">
      <c r="A173" s="213"/>
      <c r="B173" s="955" t="s">
        <v>221</v>
      </c>
      <c r="C173" s="957"/>
      <c r="D173" s="216"/>
      <c r="E173" s="216"/>
    </row>
    <row r="174" spans="1:7" ht="12.75" customHeight="1">
      <c r="A174" s="213"/>
      <c r="B174" s="949" t="s">
        <v>222</v>
      </c>
      <c r="C174" s="951"/>
      <c r="D174" s="216"/>
      <c r="E174" s="216"/>
    </row>
    <row r="175" spans="1:7" ht="12.75" customHeight="1">
      <c r="A175" s="213"/>
      <c r="B175" s="949" t="s">
        <v>223</v>
      </c>
      <c r="C175" s="951"/>
      <c r="D175" s="216"/>
      <c r="E175" s="216"/>
    </row>
    <row r="176" spans="1:7" ht="12.75" customHeight="1">
      <c r="A176" s="213"/>
      <c r="B176" s="949" t="s">
        <v>224</v>
      </c>
      <c r="C176" s="951"/>
      <c r="D176" s="216"/>
      <c r="E176" s="216"/>
    </row>
    <row r="177" spans="1:9" ht="12.75" customHeight="1">
      <c r="A177" s="213"/>
      <c r="B177" s="946" t="s">
        <v>307</v>
      </c>
      <c r="C177" s="948"/>
      <c r="D177" s="216"/>
      <c r="E177" s="216"/>
    </row>
    <row r="178" spans="1:9" ht="12.75" customHeight="1">
      <c r="A178" s="213"/>
      <c r="B178" s="946"/>
      <c r="C178" s="948"/>
      <c r="D178" s="216"/>
      <c r="E178" s="216"/>
    </row>
    <row r="179" spans="1:9" ht="12.75" customHeight="1">
      <c r="A179" s="213"/>
      <c r="B179" s="946"/>
      <c r="C179" s="948"/>
      <c r="D179" s="216"/>
      <c r="E179" s="216"/>
    </row>
    <row r="180" spans="1:9">
      <c r="A180" s="213"/>
      <c r="B180" s="216"/>
      <c r="C180" s="216"/>
      <c r="D180" s="216"/>
      <c r="E180" s="216"/>
    </row>
    <row r="181" spans="1:9">
      <c r="A181" s="213"/>
      <c r="B181" s="216"/>
      <c r="C181" s="216"/>
      <c r="D181" s="216"/>
      <c r="E181" s="216"/>
    </row>
    <row r="182" spans="1:9">
      <c r="A182" s="213"/>
      <c r="B182" s="952" t="str">
        <f>B95</f>
        <v>NGGT (TO)</v>
      </c>
      <c r="C182" s="984"/>
      <c r="D182" s="216"/>
      <c r="E182" s="952" t="str">
        <f>B96</f>
        <v>NGGT (SO)</v>
      </c>
      <c r="F182" s="953"/>
      <c r="G182" s="953"/>
      <c r="H182" s="953"/>
      <c r="I182" s="954"/>
    </row>
    <row r="183" spans="1:9">
      <c r="A183" s="213"/>
      <c r="B183" s="955" t="s">
        <v>217</v>
      </c>
      <c r="C183" s="957"/>
      <c r="D183" s="216"/>
      <c r="E183" s="949"/>
      <c r="F183" s="950"/>
      <c r="G183" s="950"/>
      <c r="H183" s="950"/>
      <c r="I183" s="951"/>
    </row>
    <row r="184" spans="1:9">
      <c r="A184" s="213"/>
      <c r="B184" s="949" t="s">
        <v>225</v>
      </c>
      <c r="C184" s="951"/>
      <c r="D184" s="216"/>
      <c r="E184" s="949"/>
      <c r="F184" s="950"/>
      <c r="G184" s="950"/>
      <c r="H184" s="950"/>
      <c r="I184" s="951"/>
    </row>
    <row r="185" spans="1:9">
      <c r="A185" s="213"/>
      <c r="B185" s="949"/>
      <c r="C185" s="951"/>
      <c r="D185" s="216"/>
      <c r="E185" s="949"/>
      <c r="F185" s="950"/>
      <c r="G185" s="950"/>
      <c r="H185" s="950"/>
      <c r="I185" s="951"/>
    </row>
    <row r="186" spans="1:9">
      <c r="A186" s="213"/>
      <c r="B186" s="949"/>
      <c r="C186" s="951"/>
      <c r="D186" s="216"/>
      <c r="E186" s="949"/>
      <c r="F186" s="950"/>
      <c r="G186" s="950"/>
      <c r="H186" s="950"/>
      <c r="I186" s="951"/>
    </row>
    <row r="187" spans="1:9">
      <c r="A187" s="213"/>
      <c r="B187" s="946"/>
      <c r="C187" s="948"/>
      <c r="D187" s="216"/>
      <c r="E187" s="946"/>
      <c r="F187" s="947"/>
      <c r="G187" s="947"/>
      <c r="H187" s="947"/>
      <c r="I187" s="948"/>
    </row>
    <row r="188" spans="1:9">
      <c r="A188" s="213"/>
      <c r="B188" s="946"/>
      <c r="C188" s="948"/>
      <c r="D188" s="216"/>
      <c r="E188" s="946"/>
      <c r="F188" s="947"/>
      <c r="G188" s="947"/>
      <c r="H188" s="947"/>
      <c r="I188" s="948"/>
    </row>
    <row r="189" spans="1:9">
      <c r="A189" s="213"/>
      <c r="B189" s="946"/>
      <c r="C189" s="948"/>
      <c r="D189" s="216"/>
      <c r="E189" s="946"/>
      <c r="F189" s="947"/>
      <c r="G189" s="947"/>
      <c r="H189" s="947"/>
      <c r="I189" s="948"/>
    </row>
    <row r="190" spans="1:9">
      <c r="A190" s="213"/>
      <c r="B190" s="216"/>
      <c r="C190" s="216"/>
      <c r="D190" s="216"/>
      <c r="E190" s="216"/>
    </row>
    <row r="191" spans="1:9">
      <c r="A191" s="213"/>
      <c r="B191" s="216"/>
      <c r="C191" s="216"/>
      <c r="D191" s="216"/>
      <c r="E191" s="216"/>
    </row>
    <row r="192" spans="1:9">
      <c r="A192" s="213"/>
      <c r="B192" s="952" t="str">
        <f>B97</f>
        <v>NGET (TO)</v>
      </c>
      <c r="C192" s="984"/>
      <c r="D192" s="216"/>
      <c r="E192" s="952" t="str">
        <f>B98</f>
        <v>NGET (SO)</v>
      </c>
      <c r="F192" s="953"/>
      <c r="G192" s="953"/>
      <c r="H192" s="953"/>
      <c r="I192" s="954"/>
    </row>
    <row r="193" spans="1:9" ht="12.75" customHeight="1">
      <c r="A193" s="213"/>
      <c r="B193" s="955" t="s">
        <v>216</v>
      </c>
      <c r="C193" s="957"/>
      <c r="D193" s="216"/>
      <c r="E193" s="949"/>
      <c r="F193" s="950"/>
      <c r="G193" s="950"/>
      <c r="H193" s="950"/>
      <c r="I193" s="951"/>
    </row>
    <row r="194" spans="1:9" ht="12.75" customHeight="1">
      <c r="A194" s="213"/>
      <c r="B194" s="949" t="s">
        <v>217</v>
      </c>
      <c r="C194" s="951"/>
      <c r="D194" s="216"/>
      <c r="E194" s="949"/>
      <c r="F194" s="950"/>
      <c r="G194" s="950"/>
      <c r="H194" s="950"/>
      <c r="I194" s="951"/>
    </row>
    <row r="195" spans="1:9" ht="12.75" customHeight="1">
      <c r="A195" s="213"/>
      <c r="B195" s="949" t="s">
        <v>218</v>
      </c>
      <c r="C195" s="951"/>
      <c r="D195" s="216"/>
      <c r="E195" s="949"/>
      <c r="F195" s="950"/>
      <c r="G195" s="950"/>
      <c r="H195" s="950"/>
      <c r="I195" s="951"/>
    </row>
    <row r="196" spans="1:9" ht="12.75" customHeight="1">
      <c r="A196" s="213"/>
      <c r="B196" s="949" t="s">
        <v>219</v>
      </c>
      <c r="C196" s="951"/>
      <c r="D196" s="216"/>
      <c r="E196" s="949"/>
      <c r="F196" s="950"/>
      <c r="G196" s="950"/>
      <c r="H196" s="950"/>
      <c r="I196" s="951"/>
    </row>
    <row r="197" spans="1:9" ht="12.75" customHeight="1">
      <c r="A197" s="213"/>
      <c r="B197" s="946"/>
      <c r="C197" s="948"/>
      <c r="D197" s="216"/>
      <c r="E197" s="946"/>
      <c r="F197" s="947"/>
      <c r="G197" s="947"/>
      <c r="H197" s="947"/>
      <c r="I197" s="948"/>
    </row>
    <row r="198" spans="1:9" ht="12.75" customHeight="1">
      <c r="A198" s="213"/>
      <c r="B198" s="946"/>
      <c r="C198" s="948"/>
      <c r="D198" s="216"/>
      <c r="E198" s="946"/>
      <c r="F198" s="947"/>
      <c r="G198" s="947"/>
      <c r="H198" s="947"/>
      <c r="I198" s="948"/>
    </row>
    <row r="199" spans="1:9" ht="12.75" customHeight="1">
      <c r="A199" s="213"/>
      <c r="B199" s="946"/>
      <c r="C199" s="948"/>
      <c r="D199" s="216"/>
      <c r="E199" s="946"/>
      <c r="F199" s="947"/>
      <c r="G199" s="947"/>
      <c r="H199" s="947"/>
      <c r="I199" s="948"/>
    </row>
    <row r="200" spans="1:9" s="32" customFormat="1" ht="12.75" customHeight="1">
      <c r="A200" s="825"/>
      <c r="B200" s="825"/>
      <c r="C200" s="825"/>
      <c r="D200" s="826"/>
      <c r="E200" s="827"/>
      <c r="F200" s="827"/>
      <c r="G200" s="827"/>
      <c r="H200" s="827"/>
      <c r="I200" s="827"/>
    </row>
    <row r="201" spans="1:9" s="32" customFormat="1" ht="12.75" customHeight="1">
      <c r="A201" s="825"/>
      <c r="B201" s="825"/>
      <c r="C201" s="825"/>
      <c r="D201" s="826"/>
      <c r="E201" s="827"/>
      <c r="F201" s="827"/>
      <c r="G201" s="827"/>
      <c r="H201" s="827"/>
      <c r="I201" s="827"/>
    </row>
    <row r="202" spans="1:9">
      <c r="A202" s="213"/>
      <c r="B202" s="952" t="str">
        <f>B145</f>
        <v>SPT</v>
      </c>
      <c r="C202" s="984"/>
      <c r="D202" s="216"/>
      <c r="E202" s="952" t="str">
        <f>B100</f>
        <v>SHET</v>
      </c>
      <c r="F202" s="953"/>
      <c r="G202" s="953"/>
      <c r="H202" s="953"/>
      <c r="I202" s="954"/>
    </row>
    <row r="203" spans="1:9" ht="12.75" customHeight="1">
      <c r="A203" s="213"/>
      <c r="B203" s="955" t="s">
        <v>216</v>
      </c>
      <c r="C203" s="957"/>
      <c r="D203" s="216"/>
      <c r="E203" s="955" t="s">
        <v>216</v>
      </c>
      <c r="F203" s="956"/>
      <c r="G203" s="956"/>
      <c r="H203" s="956"/>
      <c r="I203" s="957"/>
    </row>
    <row r="204" spans="1:9" ht="12.75" customHeight="1">
      <c r="A204" s="213"/>
      <c r="B204" s="949" t="s">
        <v>217</v>
      </c>
      <c r="C204" s="951"/>
      <c r="D204" s="216"/>
      <c r="E204" s="949" t="s">
        <v>217</v>
      </c>
      <c r="F204" s="950"/>
      <c r="G204" s="950"/>
      <c r="H204" s="950"/>
      <c r="I204" s="951"/>
    </row>
    <row r="205" spans="1:9" ht="12.75" customHeight="1">
      <c r="A205" s="213"/>
      <c r="B205" s="949" t="s">
        <v>218</v>
      </c>
      <c r="C205" s="951"/>
      <c r="D205" s="216"/>
      <c r="E205" s="949" t="s">
        <v>218</v>
      </c>
      <c r="F205" s="950"/>
      <c r="G205" s="950"/>
      <c r="H205" s="950"/>
      <c r="I205" s="951"/>
    </row>
    <row r="206" spans="1:9" ht="12.75" customHeight="1">
      <c r="A206" s="213"/>
      <c r="B206" s="949" t="s">
        <v>219</v>
      </c>
      <c r="C206" s="951"/>
      <c r="D206" s="216"/>
      <c r="E206" s="949" t="s">
        <v>219</v>
      </c>
      <c r="F206" s="950"/>
      <c r="G206" s="950"/>
      <c r="H206" s="950"/>
      <c r="I206" s="951"/>
    </row>
    <row r="207" spans="1:9" ht="12.75" customHeight="1">
      <c r="A207" s="213"/>
      <c r="B207" s="946" t="s">
        <v>220</v>
      </c>
      <c r="C207" s="948"/>
      <c r="D207" s="216"/>
      <c r="E207" s="946" t="s">
        <v>220</v>
      </c>
      <c r="F207" s="947"/>
      <c r="G207" s="947"/>
      <c r="H207" s="947"/>
      <c r="I207" s="948"/>
    </row>
    <row r="208" spans="1:9" ht="12.75" customHeight="1">
      <c r="A208" s="213"/>
      <c r="B208" s="946"/>
      <c r="C208" s="948"/>
      <c r="D208" s="216"/>
      <c r="E208" s="946"/>
      <c r="F208" s="947"/>
      <c r="G208" s="947"/>
      <c r="H208" s="947"/>
      <c r="I208" s="948"/>
    </row>
    <row r="209" spans="1:14" ht="12.75" customHeight="1">
      <c r="A209" s="213"/>
      <c r="B209" s="946"/>
      <c r="C209" s="948"/>
      <c r="D209" s="216"/>
      <c r="E209" s="946"/>
      <c r="F209" s="947"/>
      <c r="G209" s="947"/>
      <c r="H209" s="947"/>
      <c r="I209" s="948"/>
    </row>
    <row r="210" spans="1:14">
      <c r="A210" s="213"/>
      <c r="D210" s="216"/>
      <c r="E210" s="216"/>
    </row>
    <row r="211" spans="1:14">
      <c r="A211" s="213"/>
      <c r="D211" s="216"/>
      <c r="E211" s="216"/>
    </row>
    <row r="212" spans="1:14" ht="12.75" customHeight="1">
      <c r="A212" s="213"/>
      <c r="B212" s="983" t="s">
        <v>238</v>
      </c>
      <c r="C212" s="983"/>
      <c r="D212" s="983"/>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41" t="s">
        <v>403</v>
      </c>
      <c r="I218" s="68"/>
    </row>
    <row r="219" spans="1:14">
      <c r="B219" s="843" t="s">
        <v>288</v>
      </c>
    </row>
    <row r="220" spans="1:14">
      <c r="B220" s="844" t="s">
        <v>287</v>
      </c>
    </row>
    <row r="221" spans="1:14">
      <c r="B221" s="847" t="s">
        <v>285</v>
      </c>
    </row>
    <row r="222" spans="1:14">
      <c r="B222" s="845"/>
    </row>
    <row r="223" spans="1:14">
      <c r="B223" s="223"/>
    </row>
    <row r="224" spans="1:14">
      <c r="B224" s="842" t="s">
        <v>283</v>
      </c>
    </row>
    <row r="225" spans="2:2">
      <c r="B225" s="846" t="s">
        <v>404</v>
      </c>
    </row>
    <row r="226" spans="2:2">
      <c r="B226" s="844" t="s">
        <v>405</v>
      </c>
    </row>
    <row r="227" spans="2:2">
      <c r="B227" s="844" t="s">
        <v>294</v>
      </c>
    </row>
    <row r="228" spans="2:2">
      <c r="B228" s="844" t="s">
        <v>406</v>
      </c>
    </row>
    <row r="229" spans="2:2">
      <c r="B229" s="844" t="s">
        <v>407</v>
      </c>
    </row>
    <row r="230" spans="2:2">
      <c r="B230" s="844" t="s">
        <v>286</v>
      </c>
    </row>
    <row r="231" spans="2:2">
      <c r="B231" s="844" t="s">
        <v>408</v>
      </c>
    </row>
    <row r="232" spans="2:2">
      <c r="B232" s="844"/>
    </row>
    <row r="233" spans="2:2">
      <c r="B233" s="845"/>
    </row>
    <row r="234" spans="2:2">
      <c r="B234" s="223"/>
    </row>
    <row r="235" spans="2:2">
      <c r="B235" s="842" t="s">
        <v>293</v>
      </c>
    </row>
    <row r="236" spans="2:2">
      <c r="B236" s="846" t="s">
        <v>409</v>
      </c>
    </row>
    <row r="237" spans="2:2">
      <c r="B237" s="844" t="s">
        <v>410</v>
      </c>
    </row>
    <row r="238" spans="2:2">
      <c r="B238" s="844" t="s">
        <v>411</v>
      </c>
    </row>
    <row r="239" spans="2:2">
      <c r="B239" s="844" t="s">
        <v>412</v>
      </c>
    </row>
    <row r="240" spans="2:2">
      <c r="B240" s="844" t="s">
        <v>413</v>
      </c>
    </row>
    <row r="241" spans="2:2">
      <c r="B241" s="845"/>
    </row>
    <row r="242" spans="2:2">
      <c r="B242" s="223"/>
    </row>
    <row r="243" spans="2:2">
      <c r="B243" s="842" t="s">
        <v>414</v>
      </c>
    </row>
    <row r="244" spans="2:2">
      <c r="B244" s="846" t="s">
        <v>415</v>
      </c>
    </row>
    <row r="245" spans="2:2">
      <c r="B245" s="844" t="s">
        <v>416</v>
      </c>
    </row>
    <row r="246" spans="2:2">
      <c r="B246" s="845"/>
    </row>
    <row r="247" spans="2:2">
      <c r="B247" s="223"/>
    </row>
    <row r="248" spans="2:2">
      <c r="B248" s="842" t="s">
        <v>417</v>
      </c>
    </row>
    <row r="249" spans="2:2">
      <c r="B249" s="846" t="s">
        <v>458</v>
      </c>
    </row>
    <row r="250" spans="2:2">
      <c r="B250" s="844" t="s">
        <v>457</v>
      </c>
    </row>
    <row r="251" spans="2:2">
      <c r="B251" s="845" t="s">
        <v>268</v>
      </c>
    </row>
    <row r="252" spans="2:2">
      <c r="B252" s="223"/>
    </row>
    <row r="253" spans="2:2">
      <c r="B253" s="842" t="s">
        <v>284</v>
      </c>
    </row>
    <row r="254" spans="2:2">
      <c r="B254" s="846" t="s">
        <v>418</v>
      </c>
    </row>
    <row r="255" spans="2:2">
      <c r="B255" s="844" t="s">
        <v>462</v>
      </c>
    </row>
    <row r="256" spans="2:2">
      <c r="B256" s="844"/>
    </row>
    <row r="257" spans="2:2">
      <c r="B257" s="845"/>
    </row>
    <row r="258" spans="2:2">
      <c r="B258" s="223"/>
    </row>
    <row r="259" spans="2:2">
      <c r="B259" s="842" t="s">
        <v>289</v>
      </c>
    </row>
    <row r="260" spans="2:2">
      <c r="B260" s="846" t="s">
        <v>290</v>
      </c>
    </row>
    <row r="261" spans="2:2">
      <c r="B261" s="844" t="s">
        <v>295</v>
      </c>
    </row>
    <row r="262" spans="2:2">
      <c r="B262" s="844"/>
    </row>
    <row r="263" spans="2:2">
      <c r="B263" s="845"/>
    </row>
    <row r="264" spans="2:2">
      <c r="B264" s="223"/>
    </row>
    <row r="265" spans="2:2">
      <c r="B265" s="842" t="s">
        <v>419</v>
      </c>
    </row>
    <row r="266" spans="2:2">
      <c r="B266" s="846" t="s">
        <v>288</v>
      </c>
    </row>
    <row r="267" spans="2:2">
      <c r="B267" s="844" t="s">
        <v>287</v>
      </c>
    </row>
    <row r="268" spans="2:2">
      <c r="B268" s="845"/>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63" priority="20">
      <formula>AND(#REF!="Actuals",#REF!="Forecast")</formula>
    </cfRule>
  </conditionalFormatting>
  <conditionalFormatting sqref="C47">
    <cfRule type="expression" dxfId="62" priority="18">
      <formula>AND(#REF!="Actuals",#REF!="Forecast")</formula>
    </cfRule>
  </conditionalFormatting>
  <conditionalFormatting sqref="C50:J50">
    <cfRule type="expression" dxfId="61" priority="17">
      <formula>AND(#REF!="Actuals",#REF!="Forecast")</formula>
    </cfRule>
  </conditionalFormatting>
  <conditionalFormatting sqref="B14:D30">
    <cfRule type="cellIs" dxfId="60" priority="14" operator="equal">
      <formula>"Forecast"</formula>
    </cfRule>
  </conditionalFormatting>
  <conditionalFormatting sqref="B23:C30 E23:F27">
    <cfRule type="expression" dxfId="59" priority="111">
      <formula>$D13="Forecast"</formula>
    </cfRule>
  </conditionalFormatting>
  <conditionalFormatting sqref="K71">
    <cfRule type="expression" dxfId="58" priority="5">
      <formula>AND(#REF!="Actuals",#REF!="Forecast")</formula>
    </cfRule>
  </conditionalFormatting>
  <conditionalFormatting sqref="K72:T72">
    <cfRule type="expression" dxfId="57" priority="4">
      <formula>AND(#REF!="Actuals",#REF!="Forecast")</formula>
    </cfRule>
  </conditionalFormatting>
  <conditionalFormatting sqref="C62:L62">
    <cfRule type="expression" dxfId="56" priority="3">
      <formula>AND(#REF!="Actuals",#REF!="Forecast")</formula>
    </cfRule>
  </conditionalFormatting>
  <conditionalFormatting sqref="C118:L118">
    <cfRule type="expression" dxfId="55" priority="1">
      <formula>AND(#REF!="Actuals",#REF!="Forecast")</formula>
    </cfRule>
  </conditionalFormatting>
  <hyperlinks>
    <hyperlink ref="K39" r:id="rId1" display="August 2018 Publication" xr:uid="{00000000-0004-0000-0100-000000000000}"/>
    <hyperlink ref="K39:M39" r:id="rId2" display="November 2018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XFD1048576"/>
    </sheetView>
  </sheetViews>
  <sheetFormatPr defaultRowHeight="12.4"/>
  <cols>
    <col min="1" max="1" width="8.3515625" customWidth="1"/>
    <col min="2" max="2" width="23.76171875" customWidth="1"/>
    <col min="3" max="3" width="25.76171875" customWidth="1"/>
    <col min="4" max="4" width="9.76171875" customWidth="1"/>
  </cols>
  <sheetData>
    <row r="1" spans="1:14" s="32" customFormat="1" ht="20.65">
      <c r="A1" s="30" t="s">
        <v>81</v>
      </c>
      <c r="B1" s="30"/>
      <c r="C1" s="30"/>
      <c r="D1" s="30"/>
      <c r="E1" s="30"/>
      <c r="F1" s="30"/>
      <c r="G1" s="30"/>
      <c r="H1" s="30"/>
      <c r="I1" s="33" t="s">
        <v>82</v>
      </c>
      <c r="J1" s="34"/>
      <c r="K1" s="34"/>
      <c r="L1" s="34"/>
      <c r="M1" s="34"/>
    </row>
    <row r="2" spans="1:14" s="32" customFormat="1" ht="20.65">
      <c r="A2" s="30" t="s">
        <v>52</v>
      </c>
      <c r="B2" s="30"/>
      <c r="C2" s="30"/>
      <c r="D2" s="30"/>
      <c r="E2" s="30"/>
      <c r="F2" s="30"/>
      <c r="G2" s="30"/>
      <c r="H2" s="30"/>
      <c r="I2" s="34"/>
      <c r="J2" s="34"/>
      <c r="K2" s="34"/>
      <c r="L2" s="34"/>
      <c r="M2" s="34"/>
      <c r="N2" s="385"/>
    </row>
    <row r="3" spans="1:14" s="32" customFormat="1" ht="20.65">
      <c r="A3" s="30">
        <v>2019</v>
      </c>
      <c r="B3" s="30"/>
      <c r="C3" s="30"/>
      <c r="D3" s="30"/>
      <c r="E3" s="30"/>
      <c r="F3" s="30"/>
      <c r="G3" s="30"/>
      <c r="H3" s="30"/>
      <c r="I3" s="34"/>
      <c r="J3" s="34"/>
      <c r="K3" s="34"/>
      <c r="L3" s="34"/>
      <c r="M3" s="34"/>
      <c r="N3" s="385"/>
    </row>
    <row r="4" spans="1:14">
      <c r="A4" s="24"/>
      <c r="B4" s="24"/>
      <c r="C4" s="24"/>
      <c r="D4" s="24"/>
      <c r="E4" s="24"/>
      <c r="F4" s="24"/>
      <c r="G4" s="24"/>
      <c r="H4" s="24"/>
      <c r="I4" s="572"/>
      <c r="J4" s="572"/>
      <c r="K4" s="572"/>
      <c r="L4" s="572"/>
      <c r="M4" s="572"/>
      <c r="N4" s="43"/>
    </row>
    <row r="5" spans="1:14">
      <c r="A5" s="24"/>
      <c r="B5" s="24"/>
      <c r="C5" s="24"/>
      <c r="D5" s="24"/>
      <c r="E5" s="24"/>
      <c r="F5" s="24"/>
      <c r="G5" s="24"/>
      <c r="H5" s="24"/>
      <c r="I5" s="572"/>
      <c r="J5" s="572"/>
      <c r="K5" s="572"/>
      <c r="L5" s="572"/>
      <c r="M5" s="572"/>
      <c r="N5" s="43"/>
    </row>
    <row r="6" spans="1:14">
      <c r="A6" s="24"/>
      <c r="B6" s="25" t="s">
        <v>83</v>
      </c>
      <c r="C6" s="24"/>
      <c r="D6" s="24"/>
      <c r="E6" s="24"/>
      <c r="F6" s="24"/>
      <c r="G6" s="24"/>
      <c r="H6" s="24"/>
      <c r="I6" s="572"/>
      <c r="J6" s="572"/>
      <c r="K6" s="572"/>
      <c r="L6" s="572"/>
      <c r="M6" s="572"/>
      <c r="N6" s="43"/>
    </row>
    <row r="7" spans="1:14">
      <c r="A7" s="24"/>
      <c r="B7" s="24"/>
      <c r="C7" s="24"/>
      <c r="D7" s="24"/>
      <c r="E7" s="24"/>
      <c r="F7" s="24"/>
      <c r="G7" s="24"/>
      <c r="H7" s="24"/>
      <c r="I7" s="572"/>
      <c r="J7" s="572"/>
      <c r="K7" s="572"/>
      <c r="L7" s="572"/>
      <c r="M7" s="572"/>
      <c r="N7" s="43"/>
    </row>
    <row r="8" spans="1:14">
      <c r="A8" s="24"/>
      <c r="B8" s="48" t="s">
        <v>84</v>
      </c>
      <c r="C8" s="48" t="s">
        <v>85</v>
      </c>
      <c r="D8" s="987" t="s">
        <v>86</v>
      </c>
      <c r="E8" s="988"/>
      <c r="F8" s="988"/>
      <c r="G8" s="988"/>
      <c r="H8" s="988"/>
      <c r="I8" s="572"/>
      <c r="J8" s="572"/>
      <c r="K8" s="572"/>
      <c r="L8" s="572"/>
      <c r="M8" s="572"/>
      <c r="N8" s="43"/>
    </row>
    <row r="9" spans="1:14">
      <c r="A9" s="24"/>
      <c r="B9" s="26" t="s">
        <v>87</v>
      </c>
      <c r="C9" s="47"/>
      <c r="D9" s="985"/>
      <c r="E9" s="986"/>
      <c r="F9" s="986"/>
      <c r="G9" s="986"/>
      <c r="H9" s="986"/>
      <c r="I9" s="24"/>
      <c r="J9" s="24"/>
      <c r="K9" s="24"/>
      <c r="L9" s="24"/>
      <c r="M9" s="24"/>
    </row>
    <row r="10" spans="1:14">
      <c r="A10" s="24"/>
      <c r="B10" s="26" t="s">
        <v>88</v>
      </c>
      <c r="C10" s="47"/>
      <c r="D10" s="985"/>
      <c r="E10" s="986"/>
      <c r="F10" s="986"/>
      <c r="G10" s="986"/>
      <c r="H10" s="986"/>
      <c r="I10" s="24"/>
      <c r="J10" s="24"/>
      <c r="K10" s="24"/>
      <c r="L10" s="24"/>
      <c r="M10" s="24"/>
    </row>
    <row r="11" spans="1:14">
      <c r="A11" s="24"/>
      <c r="B11" s="26" t="s">
        <v>89</v>
      </c>
      <c r="C11" s="47"/>
      <c r="D11" s="985"/>
      <c r="E11" s="986"/>
      <c r="F11" s="986"/>
      <c r="G11" s="986"/>
      <c r="H11" s="986"/>
      <c r="I11" s="24"/>
      <c r="J11" s="24"/>
      <c r="K11" s="24"/>
      <c r="L11" s="24"/>
      <c r="M11" s="24"/>
    </row>
    <row r="12" spans="1:14">
      <c r="A12" s="24"/>
      <c r="B12" s="26" t="s">
        <v>90</v>
      </c>
      <c r="C12" s="47"/>
      <c r="D12" s="985"/>
      <c r="E12" s="986"/>
      <c r="F12" s="986"/>
      <c r="G12" s="986"/>
      <c r="H12" s="986"/>
      <c r="I12" s="24"/>
      <c r="J12" s="24"/>
      <c r="K12" s="24"/>
      <c r="L12" s="24"/>
      <c r="M12" s="24"/>
    </row>
    <row r="13" spans="1:14">
      <c r="A13" s="24"/>
      <c r="B13" s="26" t="s">
        <v>91</v>
      </c>
      <c r="C13" s="47"/>
      <c r="D13" s="985"/>
      <c r="E13" s="986"/>
      <c r="F13" s="986"/>
      <c r="G13" s="986"/>
      <c r="H13" s="986"/>
      <c r="I13" s="24"/>
      <c r="J13" s="24"/>
      <c r="K13" s="24"/>
      <c r="L13" s="24"/>
      <c r="M13" s="24"/>
    </row>
    <row r="14" spans="1:14">
      <c r="A14" s="24"/>
      <c r="B14" s="26" t="s">
        <v>92</v>
      </c>
      <c r="C14" s="47"/>
      <c r="D14" s="985"/>
      <c r="E14" s="986"/>
      <c r="F14" s="986"/>
      <c r="G14" s="986"/>
      <c r="H14" s="986"/>
      <c r="I14" s="24"/>
      <c r="J14" s="24"/>
      <c r="K14" s="24"/>
      <c r="L14" s="24"/>
      <c r="M14" s="24"/>
    </row>
    <row r="15" spans="1:14">
      <c r="A15" s="24"/>
      <c r="B15" s="26" t="s">
        <v>93</v>
      </c>
      <c r="C15" s="47"/>
      <c r="D15" s="985"/>
      <c r="E15" s="986"/>
      <c r="F15" s="986"/>
      <c r="G15" s="986"/>
      <c r="H15" s="986"/>
      <c r="I15" s="24"/>
      <c r="J15" s="24"/>
      <c r="K15" s="24"/>
      <c r="L15" s="24"/>
      <c r="M15" s="24"/>
    </row>
    <row r="16" spans="1:14">
      <c r="A16" s="24"/>
      <c r="B16" s="26" t="s">
        <v>94</v>
      </c>
      <c r="C16" s="47"/>
      <c r="D16" s="985"/>
      <c r="E16" s="986"/>
      <c r="F16" s="986"/>
      <c r="G16" s="986"/>
      <c r="H16" s="986"/>
      <c r="I16" s="24"/>
      <c r="J16" s="24"/>
      <c r="K16" s="24"/>
      <c r="L16" s="24"/>
      <c r="M16" s="24"/>
    </row>
    <row r="17" spans="1:13">
      <c r="A17" s="24"/>
      <c r="B17" s="26" t="s">
        <v>95</v>
      </c>
      <c r="C17" s="47"/>
      <c r="D17" s="985"/>
      <c r="E17" s="986"/>
      <c r="F17" s="986"/>
      <c r="G17" s="986"/>
      <c r="H17" s="986"/>
      <c r="I17" s="24"/>
      <c r="J17" s="24"/>
      <c r="K17" s="24"/>
      <c r="L17" s="24"/>
      <c r="M17" s="24"/>
    </row>
    <row r="18" spans="1:13">
      <c r="A18" s="24"/>
      <c r="B18" s="26" t="s">
        <v>96</v>
      </c>
      <c r="C18" s="47"/>
      <c r="D18" s="985"/>
      <c r="E18" s="986"/>
      <c r="F18" s="986"/>
      <c r="G18" s="986"/>
      <c r="H18" s="986"/>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sqref="A1:XFD1048576"/>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
        <v>52</v>
      </c>
      <c r="B2" s="30"/>
      <c r="C2" s="30"/>
      <c r="D2" s="30"/>
    </row>
    <row r="3" spans="1:4" s="32" customFormat="1" ht="20.65">
      <c r="A3" s="30">
        <v>2019</v>
      </c>
      <c r="B3" s="30"/>
      <c r="C3" s="30"/>
      <c r="D3" s="30"/>
    </row>
    <row r="4" spans="1:4" s="32" customFormat="1" ht="20.65">
      <c r="A4" s="874"/>
      <c r="B4" s="874"/>
      <c r="C4" s="874"/>
      <c r="D4" s="874"/>
    </row>
    <row r="5" spans="1:4" ht="27.75">
      <c r="A5" s="871" t="s">
        <v>441</v>
      </c>
      <c r="B5" s="872" t="s">
        <v>442</v>
      </c>
      <c r="C5" s="873" t="s">
        <v>443</v>
      </c>
    </row>
    <row r="6" spans="1:4">
      <c r="A6" s="354">
        <v>2.1</v>
      </c>
      <c r="B6" s="882" t="s">
        <v>526</v>
      </c>
      <c r="C6" s="888" t="s">
        <v>527</v>
      </c>
    </row>
    <row r="7" spans="1:4">
      <c r="A7" s="354">
        <v>2.1</v>
      </c>
      <c r="B7" s="882" t="s">
        <v>526</v>
      </c>
      <c r="C7" s="888" t="s">
        <v>528</v>
      </c>
    </row>
    <row r="8" spans="1:4">
      <c r="A8" s="354">
        <v>2.1</v>
      </c>
      <c r="B8" s="882" t="s">
        <v>526</v>
      </c>
      <c r="C8" s="888" t="s">
        <v>529</v>
      </c>
    </row>
    <row r="9" spans="1:4">
      <c r="A9" s="354">
        <v>2.1</v>
      </c>
      <c r="B9" s="882" t="s">
        <v>526</v>
      </c>
      <c r="C9" s="888" t="s">
        <v>530</v>
      </c>
    </row>
    <row r="10" spans="1:4">
      <c r="A10" s="354">
        <v>2.1</v>
      </c>
      <c r="B10" s="882" t="s">
        <v>526</v>
      </c>
      <c r="C10" s="888" t="s">
        <v>531</v>
      </c>
    </row>
    <row r="11" spans="1:4">
      <c r="A11" s="355">
        <v>2.1</v>
      </c>
      <c r="B11" s="880" t="s">
        <v>532</v>
      </c>
      <c r="C11" s="888" t="s">
        <v>533</v>
      </c>
    </row>
    <row r="12" spans="1:4">
      <c r="A12" s="355"/>
      <c r="B12" s="880"/>
      <c r="C12" s="888"/>
    </row>
    <row r="13" spans="1:4">
      <c r="A13" s="355"/>
      <c r="B13" s="880"/>
      <c r="C13" s="888"/>
    </row>
    <row r="14" spans="1:4">
      <c r="A14" s="355"/>
      <c r="B14" s="880"/>
      <c r="C14" s="888"/>
    </row>
    <row r="15" spans="1:4">
      <c r="A15" s="355"/>
      <c r="B15" s="880"/>
      <c r="C15" s="888"/>
    </row>
    <row r="16" spans="1:4">
      <c r="A16" s="355"/>
      <c r="B16" s="880"/>
      <c r="C16" s="888"/>
    </row>
    <row r="17" spans="1:3">
      <c r="A17" s="355"/>
      <c r="B17" s="880"/>
      <c r="C17" s="302"/>
    </row>
    <row r="18" spans="1:3">
      <c r="A18" s="355"/>
      <c r="B18" s="880"/>
      <c r="C18" s="302"/>
    </row>
    <row r="19" spans="1:3">
      <c r="A19" s="355"/>
      <c r="B19" s="880"/>
      <c r="C19" s="302"/>
    </row>
    <row r="20" spans="1:3">
      <c r="A20" s="355"/>
      <c r="B20" s="880"/>
      <c r="C20" s="302"/>
    </row>
    <row r="21" spans="1:3">
      <c r="A21" s="355"/>
      <c r="B21" s="880"/>
      <c r="C21" s="302"/>
    </row>
    <row r="22" spans="1:3">
      <c r="A22" s="355"/>
      <c r="B22" s="880"/>
      <c r="C22" s="302"/>
    </row>
    <row r="23" spans="1:3">
      <c r="A23" s="355"/>
      <c r="B23" s="880"/>
      <c r="C23" s="302"/>
    </row>
    <row r="24" spans="1:3">
      <c r="A24" s="355"/>
      <c r="B24" s="880"/>
      <c r="C24" s="302"/>
    </row>
    <row r="25" spans="1:3">
      <c r="A25" s="355"/>
      <c r="B25" s="880"/>
      <c r="C25" s="302"/>
    </row>
    <row r="26" spans="1:3">
      <c r="A26" s="355"/>
      <c r="B26" s="880"/>
      <c r="C26" s="302"/>
    </row>
    <row r="27" spans="1:3">
      <c r="A27" s="355"/>
      <c r="B27" s="880"/>
      <c r="C27" s="302"/>
    </row>
    <row r="28" spans="1:3">
      <c r="A28" s="355"/>
      <c r="B28" s="880"/>
      <c r="C28" s="302"/>
    </row>
    <row r="29" spans="1:3">
      <c r="A29" s="355"/>
      <c r="B29" s="880"/>
      <c r="C29" s="302"/>
    </row>
    <row r="30" spans="1:3">
      <c r="A30" s="355"/>
      <c r="B30" s="880"/>
      <c r="C30" s="302"/>
    </row>
    <row r="31" spans="1:3">
      <c r="A31" s="355"/>
      <c r="B31" s="880"/>
      <c r="C31" s="901"/>
    </row>
    <row r="32" spans="1:3">
      <c r="A32" s="355"/>
      <c r="B32" s="880"/>
      <c r="C32" s="302"/>
    </row>
    <row r="33" spans="1:3">
      <c r="A33" s="355"/>
      <c r="B33" s="880"/>
      <c r="C33" s="302"/>
    </row>
    <row r="34" spans="1:3">
      <c r="A34" s="356"/>
      <c r="B34" s="880"/>
      <c r="C34" s="302"/>
    </row>
    <row r="35" spans="1:3">
      <c r="A35" s="356"/>
      <c r="B35" s="904"/>
      <c r="C35" s="302"/>
    </row>
    <row r="36" spans="1:3">
      <c r="A36" s="356"/>
      <c r="B36" s="904"/>
      <c r="C36" s="302"/>
    </row>
    <row r="37" spans="1:3">
      <c r="A37" s="356"/>
      <c r="B37" s="904"/>
      <c r="C37" s="302"/>
    </row>
    <row r="38" spans="1:3">
      <c r="A38" s="356"/>
      <c r="B38" s="904"/>
      <c r="C38" s="302"/>
    </row>
    <row r="39" spans="1:3">
      <c r="A39" s="355"/>
      <c r="B39" s="904"/>
      <c r="C39" s="302"/>
    </row>
    <row r="40" spans="1:3">
      <c r="A40" s="356"/>
      <c r="B40" s="904"/>
      <c r="C40" s="302"/>
    </row>
    <row r="41" spans="1:3">
      <c r="A41" s="356"/>
      <c r="B41" s="904"/>
      <c r="C41" s="302"/>
    </row>
    <row r="42" spans="1:3">
      <c r="A42" s="356"/>
      <c r="B42" s="904"/>
      <c r="C42" s="302"/>
    </row>
    <row r="43" spans="1:3">
      <c r="A43" s="356"/>
      <c r="B43" s="880"/>
      <c r="C43" s="302"/>
    </row>
    <row r="44" spans="1:3">
      <c r="A44" s="356"/>
      <c r="B44" s="880"/>
      <c r="C44" s="302"/>
    </row>
    <row r="45" spans="1:3">
      <c r="A45" s="356"/>
      <c r="B45" s="880"/>
      <c r="C45" s="302"/>
    </row>
    <row r="46" spans="1:3">
      <c r="A46" s="356"/>
      <c r="B46" s="880"/>
      <c r="C46" s="302"/>
    </row>
    <row r="47" spans="1:3">
      <c r="A47" s="356"/>
      <c r="B47" s="880"/>
      <c r="C47" s="302"/>
    </row>
    <row r="48" spans="1:3">
      <c r="A48" s="356"/>
      <c r="B48" s="880"/>
      <c r="C48" s="302"/>
    </row>
    <row r="49" spans="1:3">
      <c r="A49" s="356"/>
      <c r="B49" s="880"/>
      <c r="C49" s="302"/>
    </row>
    <row r="50" spans="1:3">
      <c r="A50" s="356"/>
      <c r="B50" s="880"/>
      <c r="C50" s="302"/>
    </row>
    <row r="51" spans="1:3">
      <c r="A51" s="356"/>
      <c r="B51" s="880"/>
      <c r="C51" s="302"/>
    </row>
    <row r="52" spans="1:3">
      <c r="A52" s="356"/>
      <c r="B52" s="880"/>
      <c r="C52" s="302"/>
    </row>
    <row r="53" spans="1:3">
      <c r="A53" s="356"/>
      <c r="B53" s="912"/>
      <c r="C53" s="913"/>
    </row>
    <row r="54" spans="1:3">
      <c r="A54" s="356"/>
      <c r="B54" s="880"/>
      <c r="C54" s="302"/>
    </row>
    <row r="55" spans="1:3">
      <c r="A55" s="356"/>
      <c r="B55" s="880"/>
      <c r="C55" s="302"/>
    </row>
    <row r="56" spans="1:3">
      <c r="A56" s="356"/>
      <c r="B56" s="880"/>
      <c r="C56" s="302"/>
    </row>
    <row r="57" spans="1:3">
      <c r="A57" s="356"/>
      <c r="B57" s="880"/>
      <c r="C57" s="302"/>
    </row>
    <row r="58" spans="1:3">
      <c r="A58" s="356"/>
      <c r="B58" s="880"/>
      <c r="C58" s="901"/>
    </row>
    <row r="59" spans="1:3">
      <c r="A59" s="357"/>
      <c r="B59" s="881"/>
      <c r="C59" s="303"/>
    </row>
    <row r="60" spans="1:3">
      <c r="A60" s="357"/>
      <c r="B60" s="881"/>
      <c r="C60" s="303"/>
    </row>
    <row r="61" spans="1:3">
      <c r="A61" s="357"/>
      <c r="B61" s="881"/>
      <c r="C61" s="303"/>
    </row>
    <row r="62" spans="1:3">
      <c r="A62" s="357"/>
      <c r="B62" s="881"/>
      <c r="C62" s="303"/>
    </row>
    <row r="63" spans="1:3">
      <c r="A63" s="357"/>
      <c r="B63" s="881"/>
      <c r="C63" s="303"/>
    </row>
    <row r="64" spans="1:3">
      <c r="A64" s="357"/>
      <c r="B64" s="881"/>
      <c r="C64" s="303"/>
    </row>
    <row r="65" spans="1:3">
      <c r="A65" s="357"/>
      <c r="B65" s="881"/>
      <c r="C65" s="303"/>
    </row>
    <row r="66" spans="1:3">
      <c r="A66" s="357"/>
      <c r="B66" s="881"/>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3515625" customWidth="1"/>
    <col min="2" max="2" width="63.3515625" style="206" customWidth="1"/>
    <col min="3" max="3" width="13.3515625" style="43" customWidth="1"/>
    <col min="4" max="11" width="9.1171875" customWidth="1"/>
    <col min="12" max="12" width="3.64453125" customWidth="1"/>
    <col min="13" max="14" width="13.76171875" customWidth="1"/>
    <col min="15" max="15" width="5.11718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52</v>
      </c>
      <c r="B2" s="205"/>
      <c r="C2" s="30"/>
      <c r="D2" s="30"/>
      <c r="E2" s="30"/>
      <c r="F2" s="30"/>
      <c r="G2" s="30"/>
      <c r="H2" s="30"/>
      <c r="I2" s="27"/>
      <c r="J2" s="27"/>
      <c r="K2" s="27"/>
      <c r="L2" s="27"/>
      <c r="M2" s="27"/>
      <c r="N2" s="27"/>
      <c r="O2" s="127"/>
    </row>
    <row r="3" spans="1:16" s="32" customFormat="1" ht="22.5">
      <c r="A3" s="273">
        <v>2019</v>
      </c>
      <c r="B3" s="940" t="s">
        <v>626</v>
      </c>
      <c r="C3" s="274"/>
      <c r="D3" s="274"/>
      <c r="E3" s="274"/>
      <c r="F3" s="274"/>
      <c r="G3" s="274"/>
      <c r="H3" s="274"/>
      <c r="I3" s="267"/>
      <c r="J3" s="267"/>
      <c r="K3" s="267"/>
      <c r="L3" s="267"/>
      <c r="M3" s="267"/>
      <c r="N3" s="267"/>
      <c r="O3" s="275"/>
    </row>
    <row r="4" spans="1:16" ht="12.75" customHeight="1"/>
    <row r="5" spans="1:16">
      <c r="D5" s="410" t="s">
        <v>627</v>
      </c>
      <c r="E5" s="411" t="s">
        <v>627</v>
      </c>
      <c r="F5" s="411" t="s">
        <v>627</v>
      </c>
      <c r="G5" s="411" t="s">
        <v>627</v>
      </c>
      <c r="H5" s="411" t="s">
        <v>627</v>
      </c>
      <c r="I5" s="411" t="s">
        <v>627</v>
      </c>
      <c r="J5" s="411" t="s">
        <v>628</v>
      </c>
      <c r="K5" s="412" t="s">
        <v>628</v>
      </c>
      <c r="L5" s="2"/>
      <c r="M5" s="2"/>
    </row>
    <row r="6" spans="1:16" ht="31.5" customHeight="1">
      <c r="C6" s="181"/>
      <c r="D6" s="119">
        <v>2014</v>
      </c>
      <c r="E6" s="120">
        <v>2015</v>
      </c>
      <c r="F6" s="120">
        <v>2016</v>
      </c>
      <c r="G6" s="120">
        <v>2017</v>
      </c>
      <c r="H6" s="120">
        <v>2018</v>
      </c>
      <c r="I6" s="120">
        <v>2019</v>
      </c>
      <c r="J6" s="120">
        <v>2020</v>
      </c>
      <c r="K6" s="204">
        <v>2021</v>
      </c>
      <c r="L6" s="50"/>
      <c r="M6" s="103" t="s">
        <v>629</v>
      </c>
      <c r="N6" s="203" t="s">
        <v>107</v>
      </c>
    </row>
    <row r="7" spans="1:16">
      <c r="C7" s="181"/>
      <c r="D7" s="181"/>
      <c r="E7" s="181"/>
      <c r="F7" s="181"/>
      <c r="G7" s="181"/>
      <c r="H7" s="181"/>
      <c r="I7" s="181"/>
      <c r="J7" s="181"/>
      <c r="K7" s="181"/>
      <c r="L7" s="181"/>
      <c r="M7" s="181"/>
      <c r="N7" s="181"/>
      <c r="O7" s="181"/>
    </row>
    <row r="8" spans="1:16">
      <c r="B8" s="555" t="s">
        <v>106</v>
      </c>
      <c r="C8" s="449"/>
      <c r="D8" s="449"/>
      <c r="E8" s="449"/>
      <c r="F8" s="449"/>
      <c r="G8" s="449"/>
      <c r="H8" s="449"/>
      <c r="I8" s="449"/>
      <c r="J8" s="449"/>
      <c r="K8" s="449"/>
      <c r="L8" s="556"/>
      <c r="M8" s="227"/>
      <c r="N8" s="227"/>
      <c r="O8" s="227"/>
    </row>
    <row r="9" spans="1:16">
      <c r="B9" s="207"/>
      <c r="D9" s="43"/>
      <c r="E9" s="43"/>
      <c r="F9" s="43"/>
      <c r="G9" s="43"/>
      <c r="H9" s="43"/>
      <c r="I9" s="43"/>
      <c r="J9" s="43"/>
      <c r="K9" s="43"/>
      <c r="L9" s="50"/>
    </row>
    <row r="10" spans="1:16">
      <c r="B10" s="262" t="s">
        <v>213</v>
      </c>
      <c r="C10" s="264" t="s">
        <v>7</v>
      </c>
      <c r="D10" s="531">
        <v>6.7000000000000004E-2</v>
      </c>
      <c r="E10" s="533">
        <v>6.7000000000000004E-2</v>
      </c>
      <c r="F10" s="533">
        <v>6.7000000000000004E-2</v>
      </c>
      <c r="G10" s="533">
        <v>6.7000000000000004E-2</v>
      </c>
      <c r="H10" s="533">
        <v>6.7000000000000004E-2</v>
      </c>
      <c r="I10" s="533">
        <v>6.7000000000000004E-2</v>
      </c>
      <c r="J10" s="533">
        <v>6.7000000000000004E-2</v>
      </c>
      <c r="K10" s="532">
        <v>6.7000000000000004E-2</v>
      </c>
      <c r="L10" s="182"/>
      <c r="M10" s="942">
        <v>6.7000000000000004E-2</v>
      </c>
      <c r="N10" s="943">
        <v>6.7000000000000004E-2</v>
      </c>
    </row>
    <row r="11" spans="1:16">
      <c r="B11" s="262" t="s">
        <v>100</v>
      </c>
      <c r="C11" s="264" t="s">
        <v>7</v>
      </c>
      <c r="D11" s="184">
        <v>4.1278609009224197E-3</v>
      </c>
      <c r="E11" s="185">
        <v>2.2334844289142727E-2</v>
      </c>
      <c r="F11" s="185">
        <v>1.467424574333159E-2</v>
      </c>
      <c r="G11" s="185">
        <v>3.5844252737272909E-2</v>
      </c>
      <c r="H11" s="185">
        <v>3.0217292092015593E-2</v>
      </c>
      <c r="I11" s="185">
        <v>1.4318564522189577E-2</v>
      </c>
      <c r="J11" s="185">
        <v>3.0832975252369391E-2</v>
      </c>
      <c r="K11" s="186">
        <v>1.4589346639686121E-2</v>
      </c>
      <c r="L11" s="182"/>
      <c r="M11" s="942">
        <v>2.0277000885765652E-2</v>
      </c>
      <c r="N11" s="943">
        <v>2.0883030558487399E-2</v>
      </c>
      <c r="P11" s="182"/>
    </row>
    <row r="12" spans="1:16">
      <c r="B12" s="262" t="s">
        <v>108</v>
      </c>
      <c r="C12" s="264" t="s">
        <v>7</v>
      </c>
      <c r="D12" s="184">
        <v>1.6751822626731891E-3</v>
      </c>
      <c r="E12" s="185">
        <v>1.721030369333028E-3</v>
      </c>
      <c r="F12" s="185">
        <v>1.8436959795014938E-3</v>
      </c>
      <c r="G12" s="185">
        <v>1.7731448241266651E-3</v>
      </c>
      <c r="H12" s="185">
        <v>1.7998798407575956E-3</v>
      </c>
      <c r="I12" s="185">
        <v>1.7370149406543492E-3</v>
      </c>
      <c r="J12" s="185">
        <v>1.6618478366886705E-3</v>
      </c>
      <c r="K12" s="186">
        <v>1.6283607938342257E-3</v>
      </c>
      <c r="L12" s="182"/>
      <c r="M12" s="942">
        <v>1.7583768778539697E-3</v>
      </c>
      <c r="N12" s="943">
        <v>1.7278830176244398E-3</v>
      </c>
    </row>
    <row r="13" spans="1:16">
      <c r="B13" s="262" t="s">
        <v>221</v>
      </c>
      <c r="C13" s="264" t="s">
        <v>7</v>
      </c>
      <c r="D13" s="184">
        <v>6.188254592782923E-4</v>
      </c>
      <c r="E13" s="185">
        <v>1.2019765192135756E-4</v>
      </c>
      <c r="F13" s="185">
        <v>1.3790259415937386E-3</v>
      </c>
      <c r="G13" s="185">
        <v>1.2882315086229627E-3</v>
      </c>
      <c r="H13" s="185">
        <v>1.2236444237099268E-3</v>
      </c>
      <c r="I13" s="185">
        <v>1.5541559369490784E-3</v>
      </c>
      <c r="J13" s="185">
        <v>3.1608716747475239E-3</v>
      </c>
      <c r="K13" s="186">
        <v>2.9448448552621301E-3</v>
      </c>
      <c r="L13" s="182"/>
      <c r="M13" s="942">
        <v>1.0370410801699901E-3</v>
      </c>
      <c r="N13" s="943">
        <v>1.5773566947182493E-3</v>
      </c>
    </row>
    <row r="14" spans="1:16">
      <c r="B14" s="262" t="s">
        <v>222</v>
      </c>
      <c r="C14" s="264" t="s">
        <v>7</v>
      </c>
      <c r="D14" s="184">
        <v>7.0565021064854651E-4</v>
      </c>
      <c r="E14" s="185">
        <v>4.937472384047366E-4</v>
      </c>
      <c r="F14" s="185">
        <v>3.5952358452291026E-4</v>
      </c>
      <c r="G14" s="185">
        <v>2.9570429079303542E-4</v>
      </c>
      <c r="H14" s="185">
        <v>4.5757407390228146E-4</v>
      </c>
      <c r="I14" s="185">
        <v>8.1433302962676511E-4</v>
      </c>
      <c r="J14" s="185">
        <v>4.7502559677774448E-4</v>
      </c>
      <c r="K14" s="186">
        <v>4.3329996251159836E-4</v>
      </c>
      <c r="L14" s="182"/>
      <c r="M14" s="942">
        <v>5.2291448846088348E-4</v>
      </c>
      <c r="N14" s="943">
        <v>5.0434383864677841E-4</v>
      </c>
    </row>
    <row r="15" spans="1:16">
      <c r="B15" s="262" t="s">
        <v>223</v>
      </c>
      <c r="C15" s="264" t="s">
        <v>7</v>
      </c>
      <c r="D15" s="184">
        <v>2.2213468579810433E-3</v>
      </c>
      <c r="E15" s="185">
        <v>2.1720897532866981E-3</v>
      </c>
      <c r="F15" s="185">
        <v>2.0420005559755833E-3</v>
      </c>
      <c r="G15" s="185">
        <v>1.7808480671092633E-3</v>
      </c>
      <c r="H15" s="185">
        <v>2.3981960434329027E-3</v>
      </c>
      <c r="I15" s="185">
        <v>3.4580335208015032E-3</v>
      </c>
      <c r="J15" s="185">
        <v>3.453599553806063E-3</v>
      </c>
      <c r="K15" s="186">
        <v>3.2784313467999365E-3</v>
      </c>
      <c r="L15" s="182"/>
      <c r="M15" s="942">
        <v>2.354271041781849E-3</v>
      </c>
      <c r="N15" s="943">
        <v>2.625263154025313E-3</v>
      </c>
    </row>
    <row r="16" spans="1:16">
      <c r="B16" s="262" t="s">
        <v>224</v>
      </c>
      <c r="C16" s="264" t="s">
        <v>7</v>
      </c>
      <c r="D16" s="184">
        <v>6.6327493559594267E-5</v>
      </c>
      <c r="E16" s="185">
        <v>6.6561169094419336E-5</v>
      </c>
      <c r="F16" s="185">
        <v>4.2656957589670976E-5</v>
      </c>
      <c r="G16" s="185">
        <v>4.2150758010182849E-5</v>
      </c>
      <c r="H16" s="185">
        <v>4.1455977287381387E-5</v>
      </c>
      <c r="I16" s="185">
        <v>0</v>
      </c>
      <c r="J16" s="185">
        <v>0</v>
      </c>
      <c r="K16" s="186">
        <v>0</v>
      </c>
      <c r="L16" s="182"/>
      <c r="M16" s="942">
        <v>4.2798392741299069E-5</v>
      </c>
      <c r="N16" s="943">
        <v>3.1313476622017234E-5</v>
      </c>
    </row>
    <row r="17" spans="2:16">
      <c r="B17" s="262" t="s">
        <v>307</v>
      </c>
      <c r="C17" s="264" t="s">
        <v>7</v>
      </c>
      <c r="D17" s="184">
        <v>1.5909980880804374E-3</v>
      </c>
      <c r="E17" s="185">
        <v>1.7896086821016604E-3</v>
      </c>
      <c r="F17" s="185">
        <v>6.3836479124718907E-3</v>
      </c>
      <c r="G17" s="185">
        <v>4.6088849854978731E-3</v>
      </c>
      <c r="H17" s="185">
        <v>4.3925484540011852E-3</v>
      </c>
      <c r="I17" s="185">
        <v>4.3184073609772089E-3</v>
      </c>
      <c r="J17" s="185">
        <v>3.2822240601228679E-3</v>
      </c>
      <c r="K17" s="186">
        <v>2.2805287839575317E-3</v>
      </c>
      <c r="L17" s="182"/>
      <c r="M17" s="942">
        <v>3.8563005964382677E-3</v>
      </c>
      <c r="N17" s="943">
        <v>3.5649363531099262E-3</v>
      </c>
    </row>
    <row r="18" spans="2:16">
      <c r="B18" s="262" t="s">
        <v>490</v>
      </c>
      <c r="C18" s="264" t="s">
        <v>7</v>
      </c>
      <c r="D18" s="184">
        <v>-9.9154427773674278E-5</v>
      </c>
      <c r="E18" s="185">
        <v>-2.3905622411394973E-4</v>
      </c>
      <c r="F18" s="185">
        <v>-3.5984000457897804E-4</v>
      </c>
      <c r="G18" s="185">
        <v>-4.0987606615695875E-4</v>
      </c>
      <c r="H18" s="185">
        <v>-3.2932298047390373E-4</v>
      </c>
      <c r="I18" s="185">
        <v>-2.1194535393102013E-4</v>
      </c>
      <c r="J18" s="185">
        <v>-5.0004491653312538E-4</v>
      </c>
      <c r="K18" s="186">
        <v>-3.6818820717683724E-4</v>
      </c>
      <c r="L18" s="182"/>
      <c r="M18" s="942">
        <v>-2.7484616268957463E-4</v>
      </c>
      <c r="N18" s="943">
        <v>-3.1720331011996042E-4</v>
      </c>
    </row>
    <row r="19" spans="2:16">
      <c r="B19" s="262" t="s">
        <v>34</v>
      </c>
      <c r="C19" s="264" t="s">
        <v>7</v>
      </c>
      <c r="D19" s="194">
        <v>-1.7655288734560073E-3</v>
      </c>
      <c r="E19" s="195">
        <v>-2.1715607827708819E-3</v>
      </c>
      <c r="F19" s="195">
        <v>-1.9850805799032974E-3</v>
      </c>
      <c r="G19" s="195">
        <v>-1.5007584072839239E-3</v>
      </c>
      <c r="H19" s="195">
        <v>-1.8827896706318946E-3</v>
      </c>
      <c r="I19" s="195">
        <v>-1.2372012081512517E-2</v>
      </c>
      <c r="J19" s="195">
        <v>-3.9380156266609076E-3</v>
      </c>
      <c r="K19" s="196">
        <v>-3.265797025514165E-3</v>
      </c>
      <c r="L19" s="182"/>
      <c r="M19" s="942">
        <v>-3.6769894342445976E-3</v>
      </c>
      <c r="N19" s="943">
        <v>-3.6548886580237989E-3</v>
      </c>
    </row>
    <row r="20" spans="2:16">
      <c r="B20" s="263" t="s">
        <v>101</v>
      </c>
      <c r="C20" s="264" t="s">
        <v>7</v>
      </c>
      <c r="D20" s="197">
        <v>7.6141507971913852E-2</v>
      </c>
      <c r="E20" s="198">
        <v>9.3287462146399824E-2</v>
      </c>
      <c r="F20" s="198">
        <v>9.1379876090504644E-2</v>
      </c>
      <c r="G20" s="198">
        <v>0.11072258269799201</v>
      </c>
      <c r="H20" s="198">
        <v>0.10531847825400106</v>
      </c>
      <c r="I20" s="198">
        <v>8.0616551875754935E-2</v>
      </c>
      <c r="J20" s="198">
        <v>0.10542848343131821</v>
      </c>
      <c r="K20" s="199">
        <v>8.8520827149360548E-2</v>
      </c>
      <c r="L20" s="183"/>
      <c r="M20" s="944">
        <v>9.2896867766277716E-2</v>
      </c>
      <c r="N20" s="945">
        <v>9.3942035125090348E-2</v>
      </c>
    </row>
    <row r="21" spans="2:16">
      <c r="B21" s="262" t="s">
        <v>429</v>
      </c>
      <c r="C21" s="264" t="s">
        <v>7</v>
      </c>
      <c r="D21" s="184">
        <v>2.3855217142623144E-2</v>
      </c>
      <c r="E21" s="185">
        <v>1.2437016976273266E-2</v>
      </c>
      <c r="F21" s="185">
        <v>7.1751006066225293E-3</v>
      </c>
      <c r="G21" s="185">
        <v>2.1827731594762794E-2</v>
      </c>
      <c r="H21" s="185">
        <v>5.8000375464626205E-2</v>
      </c>
      <c r="I21" s="185">
        <v>4.2657334012096697E-2</v>
      </c>
      <c r="J21" s="185">
        <v>2.511587378641348E-2</v>
      </c>
      <c r="K21" s="186">
        <v>1.5922964517487162E-2</v>
      </c>
      <c r="L21" s="182"/>
      <c r="M21" s="942">
        <v>2.7928545808328771E-2</v>
      </c>
      <c r="N21" s="943">
        <v>2.5913613933288858E-2</v>
      </c>
    </row>
    <row r="22" spans="2:16">
      <c r="B22" s="262" t="s">
        <v>430</v>
      </c>
      <c r="C22" s="264" t="s">
        <v>7</v>
      </c>
      <c r="D22" s="184">
        <v>-6.0608433384480636E-3</v>
      </c>
      <c r="E22" s="185">
        <v>-7.7357317544975079E-3</v>
      </c>
      <c r="F22" s="185">
        <v>-7.2771642183612128E-3</v>
      </c>
      <c r="G22" s="185">
        <v>-3.7899300430051745E-3</v>
      </c>
      <c r="H22" s="185">
        <v>-4.6406548121333767E-4</v>
      </c>
      <c r="I22" s="185">
        <v>-1.7748025324182291E-3</v>
      </c>
      <c r="J22" s="185">
        <v>5.8516347340025442E-3</v>
      </c>
      <c r="K22" s="186">
        <v>4.265683633177475E-3</v>
      </c>
      <c r="L22" s="182"/>
      <c r="M22" s="942">
        <v>-4.4712130994492214E-3</v>
      </c>
      <c r="N22" s="943">
        <v>-1.9184851011353568E-3</v>
      </c>
    </row>
    <row r="23" spans="2:16">
      <c r="B23" s="263" t="s">
        <v>102</v>
      </c>
      <c r="C23" s="264" t="s">
        <v>7</v>
      </c>
      <c r="D23" s="200">
        <v>9.3935881776088942E-2</v>
      </c>
      <c r="E23" s="201">
        <v>9.7988747368175588E-2</v>
      </c>
      <c r="F23" s="201">
        <v>9.1277812478765971E-2</v>
      </c>
      <c r="G23" s="201">
        <v>0.12876038424974962</v>
      </c>
      <c r="H23" s="201">
        <v>0.16285478823741392</v>
      </c>
      <c r="I23" s="201">
        <v>0.1214990833554334</v>
      </c>
      <c r="J23" s="201">
        <v>0.13639599195173424</v>
      </c>
      <c r="K23" s="202">
        <v>0.10870947530002519</v>
      </c>
      <c r="L23" s="183"/>
      <c r="M23" s="944">
        <v>0.11635420047515727</v>
      </c>
      <c r="N23" s="945">
        <v>0.11793716395724384</v>
      </c>
    </row>
    <row r="26" spans="2:16" s="32" customFormat="1">
      <c r="B26" s="495"/>
      <c r="C26" s="385"/>
    </row>
    <row r="27" spans="2:16">
      <c r="B27" s="555" t="s">
        <v>214</v>
      </c>
      <c r="C27" s="449"/>
      <c r="D27" s="227"/>
      <c r="E27" s="227"/>
      <c r="F27" s="227"/>
      <c r="G27" s="227"/>
      <c r="H27" s="227"/>
      <c r="I27" s="227"/>
      <c r="J27" s="227"/>
      <c r="K27" s="227"/>
      <c r="L27" s="556"/>
      <c r="M27" s="227"/>
      <c r="N27" s="227"/>
      <c r="O27" s="227"/>
    </row>
    <row r="28" spans="2:16">
      <c r="B28" s="207"/>
      <c r="L28" s="50"/>
    </row>
    <row r="29" spans="2:16">
      <c r="B29" s="262" t="s">
        <v>213</v>
      </c>
      <c r="C29" s="264" t="s">
        <v>7</v>
      </c>
      <c r="D29" s="184">
        <v>5.1329694900951725E-2</v>
      </c>
      <c r="E29" s="185">
        <v>5.684626293086547E-2</v>
      </c>
      <c r="F29" s="185">
        <v>5.444392394742166E-2</v>
      </c>
      <c r="G29" s="185">
        <v>5.9415512147604793E-2</v>
      </c>
      <c r="H29" s="185">
        <v>6.5640323414976692E-2</v>
      </c>
      <c r="I29" s="185">
        <v>6.4598853657544406E-2</v>
      </c>
      <c r="J29" s="185">
        <v>6.4860555786107138E-2</v>
      </c>
      <c r="K29" s="186">
        <v>6.44871724789291E-2</v>
      </c>
      <c r="L29" s="182"/>
      <c r="M29" s="531">
        <v>5.8343315968326891E-2</v>
      </c>
      <c r="N29" s="532">
        <v>5.9916114082512476E-2</v>
      </c>
      <c r="P29" s="341"/>
    </row>
    <row r="30" spans="2:16">
      <c r="B30" s="262" t="s">
        <v>100</v>
      </c>
      <c r="C30" s="264" t="s">
        <v>7</v>
      </c>
      <c r="D30" s="184">
        <v>3.1624155319091864E-3</v>
      </c>
      <c r="E30" s="185">
        <v>1.8950036283291737E-2</v>
      </c>
      <c r="F30" s="185">
        <v>1.1924231630383897E-2</v>
      </c>
      <c r="G30" s="185">
        <v>3.1786636327362013E-2</v>
      </c>
      <c r="H30" s="185">
        <v>2.9604072024548077E-2</v>
      </c>
      <c r="I30" s="185">
        <v>1.3805415733657189E-2</v>
      </c>
      <c r="J30" s="185">
        <v>2.9848416588178585E-2</v>
      </c>
      <c r="K30" s="186">
        <v>1.4042174822512292E-2</v>
      </c>
      <c r="L30" s="182"/>
      <c r="M30" s="531">
        <v>1.765712641146671E-2</v>
      </c>
      <c r="N30" s="532">
        <v>1.8675075243745152E-2</v>
      </c>
    </row>
    <row r="31" spans="2:16">
      <c r="B31" s="262" t="s">
        <v>108</v>
      </c>
      <c r="C31" s="264" t="s">
        <v>7</v>
      </c>
      <c r="D31" s="184">
        <v>1.2833820066641905E-3</v>
      </c>
      <c r="E31" s="185">
        <v>1.4602111177180568E-3</v>
      </c>
      <c r="F31" s="185">
        <v>1.4981797565693496E-3</v>
      </c>
      <c r="G31" s="185">
        <v>1.5724225050352302E-3</v>
      </c>
      <c r="H31" s="185">
        <v>1.7633536545585871E-3</v>
      </c>
      <c r="I31" s="185">
        <v>1.674763790332813E-3</v>
      </c>
      <c r="J31" s="185">
        <v>1.6087817062621934E-3</v>
      </c>
      <c r="K31" s="186">
        <v>1.5672893040285616E-3</v>
      </c>
      <c r="L31" s="182"/>
      <c r="M31" s="531">
        <v>1.5311871309855866E-3</v>
      </c>
      <c r="N31" s="532">
        <v>1.5451945672421172E-3</v>
      </c>
    </row>
    <row r="32" spans="2:16">
      <c r="B32" s="262" t="s">
        <v>221</v>
      </c>
      <c r="C32" s="264" t="s">
        <v>7</v>
      </c>
      <c r="D32" s="184">
        <v>4.7409137345815025E-4</v>
      </c>
      <c r="E32" s="185">
        <v>1.0198190037006176E-4</v>
      </c>
      <c r="F32" s="185">
        <v>1.1205907982932992E-3</v>
      </c>
      <c r="G32" s="185">
        <v>1.1424020126793264E-3</v>
      </c>
      <c r="H32" s="185">
        <v>1.1988121748843638E-3</v>
      </c>
      <c r="I32" s="185">
        <v>1.4984580885369749E-3</v>
      </c>
      <c r="J32" s="185">
        <v>3.0599387103386216E-3</v>
      </c>
      <c r="K32" s="186">
        <v>2.834398777686209E-3</v>
      </c>
      <c r="L32" s="182"/>
      <c r="M32" s="531">
        <v>9.0305097630586208E-4</v>
      </c>
      <c r="N32" s="532">
        <v>1.4105833383515438E-3</v>
      </c>
    </row>
    <row r="33" spans="2:15">
      <c r="B33" s="262" t="s">
        <v>222</v>
      </c>
      <c r="C33" s="264" t="s">
        <v>7</v>
      </c>
      <c r="D33" s="184">
        <v>5.4060910476689855E-4</v>
      </c>
      <c r="E33" s="185">
        <v>4.1892067665290101E-4</v>
      </c>
      <c r="F33" s="185">
        <v>2.92147383478653E-4</v>
      </c>
      <c r="G33" s="185">
        <v>2.6223017733899187E-4</v>
      </c>
      <c r="H33" s="185">
        <v>4.4828821189931648E-4</v>
      </c>
      <c r="I33" s="185">
        <v>7.851489583487189E-4</v>
      </c>
      <c r="J33" s="185">
        <v>4.5985707790495108E-4</v>
      </c>
      <c r="K33" s="186">
        <v>4.1704909578505909E-4</v>
      </c>
      <c r="L33" s="182"/>
      <c r="M33" s="531">
        <v>4.5535171977148286E-4</v>
      </c>
      <c r="N33" s="532">
        <v>4.5101974586824839E-4</v>
      </c>
    </row>
    <row r="34" spans="2:15">
      <c r="B34" s="262" t="s">
        <v>223</v>
      </c>
      <c r="C34" s="264" t="s">
        <v>7</v>
      </c>
      <c r="D34" s="184">
        <v>1.7018068132739505E-3</v>
      </c>
      <c r="E34" s="185">
        <v>1.8429132123100648E-3</v>
      </c>
      <c r="F34" s="185">
        <v>1.6593212383601104E-3</v>
      </c>
      <c r="G34" s="185">
        <v>1.5792537308114767E-3</v>
      </c>
      <c r="H34" s="185">
        <v>2.3495278194545261E-3</v>
      </c>
      <c r="I34" s="185">
        <v>3.3341044978080496E-3</v>
      </c>
      <c r="J34" s="185">
        <v>3.3433192018285495E-3</v>
      </c>
      <c r="K34" s="186">
        <v>3.1554741450957515E-3</v>
      </c>
      <c r="L34" s="182"/>
      <c r="M34" s="531">
        <v>2.0500892427725453E-3</v>
      </c>
      <c r="N34" s="532">
        <v>2.3476950243760774E-3</v>
      </c>
    </row>
    <row r="35" spans="2:15">
      <c r="B35" s="262" t="s">
        <v>224</v>
      </c>
      <c r="C35" s="264" t="s">
        <v>7</v>
      </c>
      <c r="D35" s="184">
        <v>5.0814477730728571E-5</v>
      </c>
      <c r="E35" s="185">
        <v>5.6473936109360566E-5</v>
      </c>
      <c r="F35" s="185">
        <v>3.4662867982693107E-5</v>
      </c>
      <c r="G35" s="185">
        <v>3.7379236934101031E-5</v>
      </c>
      <c r="H35" s="185">
        <v>4.0614682934740939E-5</v>
      </c>
      <c r="I35" s="185">
        <v>0</v>
      </c>
      <c r="J35" s="185">
        <v>0</v>
      </c>
      <c r="K35" s="186">
        <v>0</v>
      </c>
      <c r="L35" s="182"/>
      <c r="M35" s="531">
        <v>3.7268658964808355E-5</v>
      </c>
      <c r="N35" s="532">
        <v>2.8002713994102564E-5</v>
      </c>
    </row>
    <row r="36" spans="2:15">
      <c r="B36" s="262" t="s">
        <v>307</v>
      </c>
      <c r="C36" s="264" t="s">
        <v>7</v>
      </c>
      <c r="D36" s="184">
        <v>1.2188872604353188E-3</v>
      </c>
      <c r="E36" s="185">
        <v>1.5183965027777704E-3</v>
      </c>
      <c r="F36" s="185">
        <v>5.1873259918468161E-3</v>
      </c>
      <c r="G36" s="185">
        <v>4.0871531618322712E-3</v>
      </c>
      <c r="H36" s="185">
        <v>4.3034074796506521E-3</v>
      </c>
      <c r="I36" s="185">
        <v>4.1636442559019292E-3</v>
      </c>
      <c r="J36" s="185">
        <v>3.1774160709567506E-3</v>
      </c>
      <c r="K36" s="186">
        <v>2.1949978064810718E-3</v>
      </c>
      <c r="L36" s="182"/>
      <c r="M36" s="531">
        <v>3.3580502114454523E-3</v>
      </c>
      <c r="N36" s="532">
        <v>3.1880169138780645E-3</v>
      </c>
    </row>
    <row r="37" spans="2:15">
      <c r="B37" s="262" t="s">
        <v>490</v>
      </c>
      <c r="C37" s="264" t="s">
        <v>7</v>
      </c>
      <c r="D37" s="184">
        <v>-7.5963679488076934E-5</v>
      </c>
      <c r="E37" s="185">
        <v>-2.0282765628718637E-4</v>
      </c>
      <c r="F37" s="185">
        <v>-2.9240450511250365E-4</v>
      </c>
      <c r="G37" s="185">
        <v>-3.6347755802628725E-4</v>
      </c>
      <c r="H37" s="185">
        <v>-3.2263980516852381E-4</v>
      </c>
      <c r="I37" s="185">
        <v>-2.043496552535287E-4</v>
      </c>
      <c r="J37" s="185">
        <v>-4.8407748066203071E-4</v>
      </c>
      <c r="K37" s="186">
        <v>-3.5437934956597587E-4</v>
      </c>
      <c r="L37" s="182"/>
      <c r="M37" s="531">
        <v>-2.3933487332059749E-4</v>
      </c>
      <c r="N37" s="532">
        <v>-2.8366551815668857E-4</v>
      </c>
    </row>
    <row r="38" spans="2:15">
      <c r="B38" s="262" t="s">
        <v>34</v>
      </c>
      <c r="C38" s="264" t="s">
        <v>7</v>
      </c>
      <c r="D38" s="194">
        <v>-1.3525978867659381E-3</v>
      </c>
      <c r="E38" s="195">
        <v>-1.8424644063843221E-3</v>
      </c>
      <c r="F38" s="195">
        <v>-1.6130683003247584E-3</v>
      </c>
      <c r="G38" s="195">
        <v>-1.3308705877402684E-3</v>
      </c>
      <c r="H38" s="195">
        <v>-1.8445809388455971E-3</v>
      </c>
      <c r="I38" s="195">
        <v>-1.1928623849298483E-2</v>
      </c>
      <c r="J38" s="195">
        <v>-3.8122668990985286E-3</v>
      </c>
      <c r="K38" s="196">
        <v>-3.1433136726194862E-3</v>
      </c>
      <c r="L38" s="182"/>
      <c r="M38" s="531">
        <v>-3.2019068115571956E-3</v>
      </c>
      <c r="N38" s="532">
        <v>-3.2684585939258934E-3</v>
      </c>
    </row>
    <row r="39" spans="2:15">
      <c r="B39" s="263" t="s">
        <v>101</v>
      </c>
      <c r="C39" s="264" t="s">
        <v>7</v>
      </c>
      <c r="D39" s="197">
        <v>5.8333139902936135E-2</v>
      </c>
      <c r="E39" s="198">
        <v>7.9149904497423915E-2</v>
      </c>
      <c r="F39" s="198">
        <v>7.4254910808899219E-2</v>
      </c>
      <c r="G39" s="198">
        <v>9.8188641153831635E-2</v>
      </c>
      <c r="H39" s="198">
        <v>0.10318117871889283</v>
      </c>
      <c r="I39" s="198">
        <v>7.7727415477578082E-2</v>
      </c>
      <c r="J39" s="198">
        <v>0.10206194076181622</v>
      </c>
      <c r="K39" s="199">
        <v>8.5200863408332592E-2</v>
      </c>
      <c r="L39" s="183"/>
      <c r="M39" s="200">
        <v>8.0894198635161521E-2</v>
      </c>
      <c r="N39" s="202">
        <v>8.4009577517885195E-2</v>
      </c>
    </row>
    <row r="40" spans="2:15">
      <c r="B40" s="262" t="s">
        <v>448</v>
      </c>
      <c r="C40" s="264" t="s">
        <v>7</v>
      </c>
      <c r="D40" s="184">
        <v>2.0751334704403091E-2</v>
      </c>
      <c r="E40" s="185">
        <v>1.2678686540884141E-2</v>
      </c>
      <c r="F40" s="185">
        <v>8.4063142345166975E-3</v>
      </c>
      <c r="G40" s="185">
        <v>2.0120940737707739E-2</v>
      </c>
      <c r="H40" s="185">
        <v>5.6623334158933204E-2</v>
      </c>
      <c r="I40" s="185">
        <v>4.0949776557382883E-2</v>
      </c>
      <c r="J40" s="185">
        <v>2.4330032361698558E-2</v>
      </c>
      <c r="K40" s="186">
        <v>1.5348385010827477E-2</v>
      </c>
      <c r="L40" s="182"/>
      <c r="M40" s="531">
        <v>2.5659359311247888E-2</v>
      </c>
      <c r="N40" s="532">
        <v>2.4184931572917543E-2</v>
      </c>
    </row>
    <row r="41" spans="2:15">
      <c r="B41" s="262" t="s">
        <v>449</v>
      </c>
      <c r="C41" s="264" t="s">
        <v>7</v>
      </c>
      <c r="D41" s="184">
        <v>-4.4486028207634714E-3</v>
      </c>
      <c r="E41" s="185">
        <v>-6.5633946459523959E-3</v>
      </c>
      <c r="F41" s="185">
        <v>-5.9133936605575551E-3</v>
      </c>
      <c r="G41" s="185">
        <v>-3.3609049926678534E-3</v>
      </c>
      <c r="H41" s="185">
        <v>-4.5464788466522354E-4</v>
      </c>
      <c r="I41" s="185">
        <v>-1.7111971501899148E-3</v>
      </c>
      <c r="J41" s="185">
        <v>5.6647803149954329E-3</v>
      </c>
      <c r="K41" s="186">
        <v>4.1056996446755308E-3</v>
      </c>
      <c r="L41" s="182"/>
      <c r="M41" s="531">
        <v>-3.857162052222406E-3</v>
      </c>
      <c r="N41" s="532">
        <v>-1.6883308818380397E-3</v>
      </c>
    </row>
    <row r="42" spans="2:15">
      <c r="B42" s="263" t="s">
        <v>102</v>
      </c>
      <c r="C42" s="264" t="s">
        <v>7</v>
      </c>
      <c r="D42" s="200">
        <v>7.4635871786575755E-2</v>
      </c>
      <c r="E42" s="201">
        <v>8.5265196392355663E-2</v>
      </c>
      <c r="F42" s="201">
        <v>7.6747831382858359E-2</v>
      </c>
      <c r="G42" s="201">
        <v>0.11494867689887152</v>
      </c>
      <c r="H42" s="201">
        <v>0.15934986499316081</v>
      </c>
      <c r="I42" s="201">
        <v>0.11696599488477105</v>
      </c>
      <c r="J42" s="201">
        <v>0.1320567534385102</v>
      </c>
      <c r="K42" s="202">
        <v>0.1046549480638356</v>
      </c>
      <c r="L42" s="183"/>
      <c r="M42" s="200">
        <v>0.10269639589418701</v>
      </c>
      <c r="N42" s="202">
        <v>0.1065061782089647</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49" t="s">
        <v>384</v>
      </c>
      <c r="C45" s="550"/>
      <c r="D45" s="551"/>
      <c r="E45" s="551"/>
      <c r="F45" s="551"/>
      <c r="G45" s="551"/>
      <c r="H45" s="551"/>
      <c r="I45" s="551"/>
      <c r="J45" s="551"/>
      <c r="K45" s="551"/>
      <c r="L45" s="552"/>
      <c r="M45" s="551"/>
      <c r="N45" s="551"/>
      <c r="O45" s="227"/>
    </row>
    <row r="46" spans="2:15" s="32" customFormat="1">
      <c r="B46" s="554" t="s">
        <v>630</v>
      </c>
      <c r="C46" s="553"/>
      <c r="D46" s="553"/>
      <c r="E46" s="553"/>
      <c r="F46" s="553"/>
      <c r="G46" s="553"/>
      <c r="H46" s="553"/>
      <c r="I46" s="553"/>
      <c r="J46" s="553"/>
      <c r="K46" s="553"/>
      <c r="L46" s="553"/>
      <c r="M46" s="553"/>
      <c r="N46" s="553"/>
      <c r="O46" s="553"/>
    </row>
    <row r="48" spans="2:15">
      <c r="B48" s="257" t="s">
        <v>226</v>
      </c>
      <c r="C48" s="361" t="s">
        <v>182</v>
      </c>
      <c r="D48" s="187">
        <v>37.647396617720986</v>
      </c>
      <c r="E48" s="188">
        <v>37.515228333132441</v>
      </c>
      <c r="F48" s="188">
        <v>37.625511059301807</v>
      </c>
      <c r="G48" s="188">
        <v>38.077365753626488</v>
      </c>
      <c r="H48" s="188">
        <v>38.715522695803621</v>
      </c>
      <c r="I48" s="188">
        <v>39.611797367303247</v>
      </c>
      <c r="J48" s="188">
        <v>41.121025585726635</v>
      </c>
      <c r="K48" s="189">
        <v>42.940554851257517</v>
      </c>
      <c r="M48" s="97">
        <v>229.19282182688858</v>
      </c>
      <c r="N48" s="97">
        <v>313.25440226387269</v>
      </c>
    </row>
    <row r="49" spans="2:14">
      <c r="B49" s="257" t="s">
        <v>100</v>
      </c>
      <c r="C49" s="361" t="s">
        <v>182</v>
      </c>
      <c r="D49" s="261">
        <v>2.3194509928329756</v>
      </c>
      <c r="E49" s="261">
        <v>12.505922138688781</v>
      </c>
      <c r="F49" s="261">
        <v>8.240686500039331</v>
      </c>
      <c r="G49" s="261">
        <v>20.370965994665191</v>
      </c>
      <c r="H49" s="261">
        <v>17.460869519315775</v>
      </c>
      <c r="I49" s="261">
        <v>8.4654339767706084</v>
      </c>
      <c r="J49" s="261">
        <v>18.923635287115786</v>
      </c>
      <c r="K49" s="261">
        <v>9.3503677556037523</v>
      </c>
      <c r="M49" s="97">
        <v>69.363329122312663</v>
      </c>
      <c r="N49" s="97">
        <v>97.637332165032205</v>
      </c>
    </row>
    <row r="50" spans="2:14">
      <c r="B50" s="259" t="s">
        <v>108</v>
      </c>
      <c r="C50" s="361" t="s">
        <v>182</v>
      </c>
      <c r="D50" s="252">
        <v>0.94128732910192237</v>
      </c>
      <c r="E50" s="190">
        <v>0.96365443692214614</v>
      </c>
      <c r="F50" s="190">
        <v>1.0353731860705035</v>
      </c>
      <c r="G50" s="190">
        <v>1.0077117015286676</v>
      </c>
      <c r="H50" s="190">
        <v>1.0400490869338821</v>
      </c>
      <c r="I50" s="190">
        <v>1.0269594604951993</v>
      </c>
      <c r="J50" s="190">
        <v>1.0199535434635711</v>
      </c>
      <c r="K50" s="191">
        <v>1.0436226266459074</v>
      </c>
      <c r="M50" s="97">
        <v>6.0150352010523207</v>
      </c>
      <c r="N50" s="97">
        <v>8.0786113711617986</v>
      </c>
    </row>
    <row r="51" spans="2:14">
      <c r="B51" s="260" t="s">
        <v>221</v>
      </c>
      <c r="C51" s="361" t="s">
        <v>182</v>
      </c>
      <c r="D51" s="252">
        <v>0.34771891794915244</v>
      </c>
      <c r="E51" s="190">
        <v>6.7302124730389601E-2</v>
      </c>
      <c r="F51" s="190">
        <v>0.77442620621640745</v>
      </c>
      <c r="G51" s="190">
        <v>0.73212630342063545</v>
      </c>
      <c r="H51" s="190">
        <v>0.70707512623485391</v>
      </c>
      <c r="I51" s="190">
        <v>0.91884940375549573</v>
      </c>
      <c r="J51" s="190">
        <v>1.9399744031416644</v>
      </c>
      <c r="K51" s="191">
        <v>1.8873622691914478</v>
      </c>
      <c r="M51" s="97">
        <v>3.5474980823069346</v>
      </c>
      <c r="N51" s="97">
        <v>7.3748347546400463</v>
      </c>
    </row>
    <row r="52" spans="2:14">
      <c r="B52" s="260" t="s">
        <v>222</v>
      </c>
      <c r="C52" s="361" t="s">
        <v>182</v>
      </c>
      <c r="D52" s="252">
        <v>0.39650587095021173</v>
      </c>
      <c r="E52" s="190">
        <v>0.27646328936727266</v>
      </c>
      <c r="F52" s="190">
        <v>0.20189938217233713</v>
      </c>
      <c r="G52" s="190">
        <v>0.16805433485736021</v>
      </c>
      <c r="H52" s="190">
        <v>0.26440626034589704</v>
      </c>
      <c r="I52" s="190">
        <v>0.48145067103100853</v>
      </c>
      <c r="J52" s="190">
        <v>0.29154536893989091</v>
      </c>
      <c r="K52" s="191">
        <v>0.2777035941384644</v>
      </c>
      <c r="M52" s="97">
        <v>1.7887798087240872</v>
      </c>
      <c r="N52" s="97">
        <v>2.3580287718024424</v>
      </c>
    </row>
    <row r="53" spans="2:14">
      <c r="B53" s="260" t="s">
        <v>223</v>
      </c>
      <c r="C53" s="361" t="s">
        <v>182</v>
      </c>
      <c r="D53" s="252">
        <v>1.2481780028050844</v>
      </c>
      <c r="E53" s="190">
        <v>1.2162155679792206</v>
      </c>
      <c r="F53" s="190">
        <v>1.1467360373426827</v>
      </c>
      <c r="G53" s="190">
        <v>1.0120896000441519</v>
      </c>
      <c r="H53" s="190">
        <v>1.3857822887837761</v>
      </c>
      <c r="I53" s="190">
        <v>2.0444615390347964</v>
      </c>
      <c r="J53" s="190">
        <v>2.11963515843154</v>
      </c>
      <c r="K53" s="191">
        <v>2.1011591204976825</v>
      </c>
      <c r="M53" s="97">
        <v>8.0534630359897115</v>
      </c>
      <c r="N53" s="97">
        <v>12.274257314918934</v>
      </c>
    </row>
    <row r="54" spans="2:14">
      <c r="B54" s="260" t="s">
        <v>224</v>
      </c>
      <c r="C54" s="361" t="s">
        <v>182</v>
      </c>
      <c r="D54" s="252">
        <v>3.7269514279065365E-2</v>
      </c>
      <c r="E54" s="190">
        <v>3.7269514279065365E-2</v>
      </c>
      <c r="F54" s="190">
        <v>2.3955072082781099E-2</v>
      </c>
      <c r="G54" s="190">
        <v>2.3955072082781099E-2</v>
      </c>
      <c r="H54" s="190">
        <v>2.3955072082781099E-2</v>
      </c>
      <c r="I54" s="190">
        <v>0</v>
      </c>
      <c r="J54" s="190">
        <v>0</v>
      </c>
      <c r="K54" s="191">
        <v>0</v>
      </c>
      <c r="M54" s="97">
        <v>0.14640424480647402</v>
      </c>
      <c r="N54" s="97">
        <v>0.14640424480647402</v>
      </c>
    </row>
    <row r="55" spans="2:14">
      <c r="B55" s="260" t="s">
        <v>307</v>
      </c>
      <c r="C55" s="361" t="s">
        <v>182</v>
      </c>
      <c r="D55" s="252">
        <v>0.89398412000000005</v>
      </c>
      <c r="E55" s="190">
        <v>1.0020534080000001</v>
      </c>
      <c r="F55" s="190">
        <v>3.5848957482000001</v>
      </c>
      <c r="G55" s="190">
        <v>2.6193164076</v>
      </c>
      <c r="H55" s="190">
        <v>2.5382061099</v>
      </c>
      <c r="I55" s="190">
        <v>2.5531324974999996</v>
      </c>
      <c r="J55" s="190">
        <v>2.0144540231999999</v>
      </c>
      <c r="K55" s="191">
        <v>1.4615995721999999</v>
      </c>
      <c r="M55" s="97">
        <v>13.1915882912</v>
      </c>
      <c r="N55" s="97">
        <v>16.667641886600002</v>
      </c>
    </row>
    <row r="56" spans="2:14">
      <c r="B56" s="257" t="s">
        <v>490</v>
      </c>
      <c r="C56" s="361" t="s">
        <v>182</v>
      </c>
      <c r="D56" s="252">
        <v>-5.5715015952219171E-2</v>
      </c>
      <c r="E56" s="190">
        <v>-0.13385446018046723</v>
      </c>
      <c r="F56" s="190">
        <v>-0.20207707569948585</v>
      </c>
      <c r="G56" s="190">
        <v>-0.23294031171218096</v>
      </c>
      <c r="H56" s="190">
        <v>-0.19029718395204645</v>
      </c>
      <c r="I56" s="190">
        <v>-0.12530651362473041</v>
      </c>
      <c r="J56" s="190">
        <v>-0.30690089263837589</v>
      </c>
      <c r="K56" s="191">
        <v>-0.23597322247556932</v>
      </c>
      <c r="M56" s="97">
        <v>-0.94019056112113009</v>
      </c>
      <c r="N56" s="97">
        <v>-1.4830646762350752</v>
      </c>
    </row>
    <row r="57" spans="2:14">
      <c r="B57" s="257" t="s">
        <v>34</v>
      </c>
      <c r="C57" s="361" t="s">
        <v>182</v>
      </c>
      <c r="D57" s="253">
        <v>-0.99205321998561824</v>
      </c>
      <c r="E57" s="253">
        <v>-1.2159193821630663</v>
      </c>
      <c r="F57" s="253">
        <v>-1.1147712136232353</v>
      </c>
      <c r="G57" s="253">
        <v>-0.85290935495492393</v>
      </c>
      <c r="H57" s="253">
        <v>-1.0879580033548319</v>
      </c>
      <c r="I57" s="253">
        <v>-7.314591576100022</v>
      </c>
      <c r="J57" s="253">
        <v>-2.4169439006106637</v>
      </c>
      <c r="K57" s="253">
        <v>-2.0930617359278303</v>
      </c>
      <c r="M57" s="97">
        <v>-12.578202750181699</v>
      </c>
      <c r="N57" s="97">
        <v>-17.088208386720193</v>
      </c>
    </row>
    <row r="58" spans="2:14">
      <c r="B58" s="258" t="s">
        <v>101</v>
      </c>
      <c r="C58" s="361" t="s">
        <v>182</v>
      </c>
      <c r="D58" s="254">
        <v>42.784023129701566</v>
      </c>
      <c r="E58" s="151">
        <v>52.234334970755789</v>
      </c>
      <c r="F58" s="151">
        <v>51.316634902103118</v>
      </c>
      <c r="G58" s="151">
        <v>62.925735501158165</v>
      </c>
      <c r="H58" s="151">
        <v>60.857610972093703</v>
      </c>
      <c r="I58" s="151">
        <v>47.662186826165602</v>
      </c>
      <c r="J58" s="151">
        <v>64.706378576770049</v>
      </c>
      <c r="K58" s="152">
        <v>56.733334831131373</v>
      </c>
      <c r="M58" s="150">
        <v>317.780526301978</v>
      </c>
      <c r="N58" s="152">
        <v>439.22023970987937</v>
      </c>
    </row>
    <row r="59" spans="2:14">
      <c r="B59" s="257" t="s">
        <v>429</v>
      </c>
      <c r="C59" s="361" t="s">
        <v>182</v>
      </c>
      <c r="D59" s="252">
        <v>13.404280912987913</v>
      </c>
      <c r="E59" s="252">
        <v>6.963843755939342</v>
      </c>
      <c r="F59" s="252">
        <v>4.0293556302399862</v>
      </c>
      <c r="G59" s="252">
        <v>12.405112231429428</v>
      </c>
      <c r="H59" s="252">
        <v>33.51514705471444</v>
      </c>
      <c r="I59" s="252">
        <v>25.219905539052942</v>
      </c>
      <c r="J59" s="252">
        <v>15.414783411626708</v>
      </c>
      <c r="K59" s="252">
        <v>10.205088526235592</v>
      </c>
      <c r="M59" s="97">
        <v>95.537645124364047</v>
      </c>
      <c r="N59" s="97">
        <v>121.15751706222633</v>
      </c>
    </row>
    <row r="60" spans="2:14">
      <c r="B60" s="257" t="s">
        <v>424</v>
      </c>
      <c r="C60" s="361" t="s">
        <v>182</v>
      </c>
      <c r="D60" s="252">
        <v>1.8156367091847416</v>
      </c>
      <c r="E60" s="252">
        <v>1.4033521866320076</v>
      </c>
      <c r="F60" s="252">
        <v>1.7801424049168473</v>
      </c>
      <c r="G60" s="252">
        <v>0.48970920633590165</v>
      </c>
      <c r="H60" s="252">
        <v>-0.11796275257141442</v>
      </c>
      <c r="I60" s="252">
        <v>-0.10964182096057673</v>
      </c>
      <c r="J60" s="252">
        <v>1.0244498190574713E-2</v>
      </c>
      <c r="K60" s="252">
        <v>1.5055156618599241E-2</v>
      </c>
      <c r="M60" s="97">
        <v>5.261235933537507</v>
      </c>
      <c r="N60" s="97">
        <v>5.2865355883466805</v>
      </c>
    </row>
    <row r="61" spans="2:14">
      <c r="B61" s="257" t="s">
        <v>430</v>
      </c>
      <c r="C61" s="361" t="s">
        <v>182</v>
      </c>
      <c r="D61" s="252">
        <v>-3.4055966119466623</v>
      </c>
      <c r="E61" s="252">
        <v>-4.3314588521468238</v>
      </c>
      <c r="F61" s="252">
        <v>-4.0866719817657495</v>
      </c>
      <c r="G61" s="252">
        <v>-2.1538888422114235</v>
      </c>
      <c r="H61" s="252">
        <v>-0.26815727866050754</v>
      </c>
      <c r="I61" s="252">
        <v>-1.0493002728526499</v>
      </c>
      <c r="J61" s="252">
        <v>3.591421218137989</v>
      </c>
      <c r="K61" s="252">
        <v>2.7338928660980417</v>
      </c>
      <c r="M61" s="97">
        <v>-15.295073839583816</v>
      </c>
      <c r="N61" s="97">
        <v>-8.9697597553477841</v>
      </c>
    </row>
    <row r="62" spans="2:14">
      <c r="B62" s="257" t="s">
        <v>425</v>
      </c>
      <c r="C62" s="361" t="s">
        <v>182</v>
      </c>
      <c r="D62" s="252">
        <v>0.14280077590732798</v>
      </c>
      <c r="E62" s="252">
        <v>0</v>
      </c>
      <c r="F62" s="252">
        <v>-8.8817841970012523E-16</v>
      </c>
      <c r="G62" s="252">
        <v>8.8817841970012523E-16</v>
      </c>
      <c r="H62" s="252">
        <v>2.6645352591003757E-15</v>
      </c>
      <c r="I62" s="252">
        <v>8.8817841970012523E-16</v>
      </c>
      <c r="J62" s="252">
        <v>-1.3322676295501878E-15</v>
      </c>
      <c r="K62" s="252">
        <v>-1.7763568394002505E-15</v>
      </c>
      <c r="M62" s="97">
        <v>0.14280077590733153</v>
      </c>
      <c r="N62" s="97">
        <v>0.14280077590732843</v>
      </c>
    </row>
    <row r="63" spans="2:14">
      <c r="B63" s="258" t="s">
        <v>102</v>
      </c>
      <c r="C63" s="361" t="s">
        <v>182</v>
      </c>
      <c r="D63" s="255">
        <v>54.741144915834887</v>
      </c>
      <c r="E63" s="154">
        <v>56.270072061180315</v>
      </c>
      <c r="F63" s="154">
        <v>53.039460955494199</v>
      </c>
      <c r="G63" s="154">
        <v>73.666668096712058</v>
      </c>
      <c r="H63" s="154">
        <v>93.986637995576217</v>
      </c>
      <c r="I63" s="154">
        <v>71.723150271405316</v>
      </c>
      <c r="J63" s="154">
        <v>83.722827704725319</v>
      </c>
      <c r="K63" s="155">
        <v>69.687371380083604</v>
      </c>
      <c r="M63" s="153">
        <v>403.42713429620306</v>
      </c>
      <c r="N63" s="155">
        <v>556.83733338101194</v>
      </c>
    </row>
    <row r="64" spans="2:14">
      <c r="B64" s="257"/>
      <c r="D64" s="446"/>
    </row>
    <row r="65" spans="2:11">
      <c r="B65" s="257" t="s">
        <v>230</v>
      </c>
      <c r="C65" s="361" t="s">
        <v>182</v>
      </c>
      <c r="D65" s="251">
        <v>561.90144205553702</v>
      </c>
      <c r="E65" s="188">
        <v>559.92878109152889</v>
      </c>
      <c r="F65" s="188">
        <v>561.57479192987773</v>
      </c>
      <c r="G65" s="188">
        <v>568.31889184517138</v>
      </c>
      <c r="H65" s="188">
        <v>577.84362232542719</v>
      </c>
      <c r="I65" s="188">
        <v>591.22085622840666</v>
      </c>
      <c r="J65" s="188">
        <v>613.74665053323326</v>
      </c>
      <c r="K65" s="189">
        <v>640.90380375011216</v>
      </c>
    </row>
    <row r="66" spans="2:11">
      <c r="B66" s="257" t="s">
        <v>105</v>
      </c>
      <c r="C66" s="361" t="s">
        <v>182</v>
      </c>
      <c r="D66" s="256">
        <v>733.44282856867221</v>
      </c>
      <c r="E66" s="192">
        <v>659.94185719397615</v>
      </c>
      <c r="F66" s="192">
        <v>691.0874222739352</v>
      </c>
      <c r="G66" s="192">
        <v>640.86573316125987</v>
      </c>
      <c r="H66" s="192">
        <v>589.81310087467011</v>
      </c>
      <c r="I66" s="192">
        <v>613.19659908047061</v>
      </c>
      <c r="J66" s="192">
        <v>633.99126152006534</v>
      </c>
      <c r="K66" s="193">
        <v>665.87746369695697</v>
      </c>
    </row>
  </sheetData>
  <conditionalFormatting sqref="D5:K6">
    <cfRule type="expression" dxfId="5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39" activePane="bottomLeft" state="frozen"/>
      <selection activeCell="B75" sqref="A1:XFD1048576"/>
      <selection pane="bottomLeft" sqref="A1:XFD1048576"/>
    </sheetView>
  </sheetViews>
  <sheetFormatPr defaultRowHeight="12.4"/>
  <cols>
    <col min="1" max="1" width="8.3515625" customWidth="1"/>
    <col min="2" max="2" width="64.3515625" style="223" customWidth="1"/>
    <col min="3" max="3" width="13.3515625" style="144" customWidth="1"/>
    <col min="4" max="11" width="11.1171875" customWidth="1"/>
    <col min="12" max="12" width="5" style="43" customWidth="1"/>
  </cols>
  <sheetData>
    <row r="1" spans="1:12" s="32" customFormat="1" ht="20.65">
      <c r="A1" s="268" t="s">
        <v>117</v>
      </c>
      <c r="B1" s="798"/>
      <c r="C1" s="289"/>
      <c r="D1" s="288"/>
      <c r="E1" s="288"/>
      <c r="F1" s="288"/>
      <c r="G1" s="288"/>
      <c r="H1" s="288"/>
      <c r="I1" s="288"/>
      <c r="J1" s="288"/>
      <c r="K1" s="288"/>
      <c r="L1" s="290"/>
    </row>
    <row r="2" spans="1:12" s="32" customFormat="1" ht="20.65">
      <c r="A2" s="126" t="s">
        <v>52</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627</v>
      </c>
      <c r="E5" s="411" t="s">
        <v>627</v>
      </c>
      <c r="F5" s="411" t="s">
        <v>627</v>
      </c>
      <c r="G5" s="411" t="s">
        <v>627</v>
      </c>
      <c r="H5" s="411" t="s">
        <v>627</v>
      </c>
      <c r="I5" s="411" t="s">
        <v>627</v>
      </c>
      <c r="J5" s="411" t="s">
        <v>628</v>
      </c>
      <c r="K5" s="412" t="s">
        <v>628</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99"/>
      <c r="C7" s="160"/>
      <c r="D7" s="51"/>
      <c r="E7" s="51"/>
      <c r="F7" s="51"/>
      <c r="G7" s="51"/>
      <c r="H7" s="51"/>
      <c r="I7" s="51"/>
      <c r="J7" s="51"/>
      <c r="K7" s="51"/>
      <c r="L7" s="59"/>
    </row>
    <row r="8" spans="1:12" s="2" customFormat="1">
      <c r="B8" s="800" t="s">
        <v>153</v>
      </c>
      <c r="C8" s="158"/>
      <c r="D8" s="82"/>
      <c r="E8" s="82"/>
      <c r="F8" s="82"/>
      <c r="G8" s="82"/>
      <c r="H8" s="82"/>
      <c r="I8" s="82"/>
      <c r="J8" s="82"/>
      <c r="K8" s="82"/>
      <c r="L8" s="286"/>
    </row>
    <row r="9" spans="1:12" s="36" customFormat="1">
      <c r="A9" s="2"/>
      <c r="B9" s="801"/>
      <c r="C9" s="146"/>
      <c r="L9" s="59"/>
    </row>
    <row r="10" spans="1:12" s="2" customFormat="1">
      <c r="B10" s="802" t="s">
        <v>377</v>
      </c>
      <c r="C10" s="159" t="s">
        <v>182</v>
      </c>
      <c r="D10" s="620">
        <v>353.1</v>
      </c>
      <c r="E10" s="621">
        <v>346.4</v>
      </c>
      <c r="F10" s="621">
        <v>368.5</v>
      </c>
      <c r="G10" s="621">
        <v>358.9</v>
      </c>
      <c r="H10" s="621">
        <v>354</v>
      </c>
      <c r="I10" s="621">
        <v>353</v>
      </c>
      <c r="J10" s="621"/>
      <c r="K10" s="621"/>
      <c r="L10" s="59"/>
    </row>
    <row r="11" spans="1:12" s="2" customFormat="1">
      <c r="B11" s="802" t="s">
        <v>378</v>
      </c>
      <c r="C11" s="159" t="s">
        <v>182</v>
      </c>
      <c r="D11" s="622">
        <v>0</v>
      </c>
      <c r="E11" s="623">
        <v>-2.8</v>
      </c>
      <c r="F11" s="623">
        <v>-1.7</v>
      </c>
      <c r="G11" s="623">
        <v>-4.5</v>
      </c>
      <c r="H11" s="623">
        <v>-20.7</v>
      </c>
      <c r="I11" s="623">
        <v>-23.9</v>
      </c>
      <c r="J11" s="623"/>
      <c r="K11" s="623"/>
      <c r="L11" s="59"/>
    </row>
    <row r="12" spans="1:12" s="2" customFormat="1">
      <c r="B12" s="802" t="s">
        <v>145</v>
      </c>
      <c r="C12" s="159" t="s">
        <v>182</v>
      </c>
      <c r="D12" s="622">
        <v>0</v>
      </c>
      <c r="E12" s="623">
        <v>0</v>
      </c>
      <c r="F12" s="623">
        <v>1.20747556</v>
      </c>
      <c r="G12" s="623">
        <v>-4.8563477000000006</v>
      </c>
      <c r="H12" s="623">
        <v>-8.0213613000000006</v>
      </c>
      <c r="I12" s="623">
        <v>-1.4067051699999999</v>
      </c>
      <c r="J12" s="623"/>
      <c r="K12" s="623"/>
      <c r="L12" s="59"/>
    </row>
    <row r="13" spans="1:12" s="2" customFormat="1">
      <c r="B13" s="802" t="s">
        <v>366</v>
      </c>
      <c r="C13" s="160" t="s">
        <v>125</v>
      </c>
      <c r="D13" s="852">
        <v>1.1630163330372321</v>
      </c>
      <c r="E13" s="853">
        <v>1.2050838144310987</v>
      </c>
      <c r="F13" s="853">
        <v>1.2266528212575318</v>
      </c>
      <c r="G13" s="853">
        <v>1.2327332873088215</v>
      </c>
      <c r="H13" s="853">
        <v>1.270922538158505</v>
      </c>
      <c r="I13" s="853">
        <v>1.314024254388422</v>
      </c>
      <c r="J13" s="853"/>
      <c r="K13" s="853"/>
      <c r="L13" s="59"/>
    </row>
    <row r="14" spans="1:12" s="2" customFormat="1">
      <c r="B14" s="803" t="s">
        <v>194</v>
      </c>
      <c r="C14" s="280" t="s">
        <v>126</v>
      </c>
      <c r="D14" s="655">
        <v>410.66106719544666</v>
      </c>
      <c r="E14" s="656">
        <v>414.06679863852548</v>
      </c>
      <c r="F14" s="656">
        <v>451.41740813953618</v>
      </c>
      <c r="G14" s="656">
        <v>430.89409555771067</v>
      </c>
      <c r="H14" s="656">
        <v>413.40395310534728</v>
      </c>
      <c r="I14" s="656">
        <v>430.5969374070761</v>
      </c>
      <c r="J14" s="656">
        <v>0</v>
      </c>
      <c r="K14" s="657">
        <v>0</v>
      </c>
      <c r="L14" s="59"/>
    </row>
    <row r="15" spans="1:12" s="2" customFormat="1">
      <c r="B15" s="223" t="s">
        <v>129</v>
      </c>
      <c r="C15" s="160" t="s">
        <v>126</v>
      </c>
      <c r="D15" s="624">
        <v>0.19089473000000001</v>
      </c>
      <c r="E15" s="625">
        <v>0.17473432999999999</v>
      </c>
      <c r="F15" s="626">
        <v>4.3033989699999999</v>
      </c>
      <c r="G15" s="626">
        <v>4.0782259500000002</v>
      </c>
      <c r="H15" s="626">
        <v>9.2044580799999984</v>
      </c>
      <c r="I15" s="626">
        <v>7.4591298599999991</v>
      </c>
      <c r="J15" s="626">
        <v>8.4045181599999985</v>
      </c>
      <c r="K15" s="627">
        <v>9.9148036699999995</v>
      </c>
      <c r="L15" s="59"/>
    </row>
    <row r="16" spans="1:12" s="2" customFormat="1">
      <c r="B16" s="804" t="s">
        <v>379</v>
      </c>
      <c r="C16" s="160" t="s">
        <v>126</v>
      </c>
      <c r="D16" s="622">
        <v>4.0796390000000002E-2</v>
      </c>
      <c r="E16" s="623">
        <v>-9.5590369999999994E-2</v>
      </c>
      <c r="F16" s="623">
        <v>-1.0682250000000001E-2</v>
      </c>
      <c r="G16" s="623">
        <v>0.67515049999999999</v>
      </c>
      <c r="H16" s="623">
        <v>2.6713019199999999</v>
      </c>
      <c r="I16" s="623">
        <v>2.8650132199999998</v>
      </c>
      <c r="J16" s="623"/>
      <c r="K16" s="623"/>
      <c r="L16" s="59"/>
    </row>
    <row r="17" spans="2:12" s="2" customFormat="1">
      <c r="B17" s="804" t="s">
        <v>132</v>
      </c>
      <c r="C17" s="160" t="s">
        <v>126</v>
      </c>
      <c r="D17" s="624">
        <v>0.53098115000000001</v>
      </c>
      <c r="E17" s="625">
        <v>1.4330467600000001</v>
      </c>
      <c r="F17" s="626">
        <v>1.7882452499999999</v>
      </c>
      <c r="G17" s="626">
        <v>1.42875</v>
      </c>
      <c r="H17" s="626">
        <v>1.37073668</v>
      </c>
      <c r="I17" s="626">
        <v>0.90660788370000012</v>
      </c>
      <c r="J17" s="626">
        <v>2.7508720099999997</v>
      </c>
      <c r="K17" s="627">
        <v>2.7814900699999998</v>
      </c>
      <c r="L17" s="59"/>
    </row>
    <row r="18" spans="2:12" s="2" customFormat="1">
      <c r="B18" s="804" t="s">
        <v>131</v>
      </c>
      <c r="C18" s="160" t="s">
        <v>126</v>
      </c>
      <c r="D18" s="624">
        <v>0</v>
      </c>
      <c r="E18" s="625">
        <v>0</v>
      </c>
      <c r="F18" s="626">
        <v>0</v>
      </c>
      <c r="G18" s="626">
        <v>0</v>
      </c>
      <c r="H18" s="626">
        <v>0</v>
      </c>
      <c r="I18" s="626">
        <v>0</v>
      </c>
      <c r="J18" s="626">
        <v>0</v>
      </c>
      <c r="K18" s="627">
        <v>0</v>
      </c>
      <c r="L18" s="59"/>
    </row>
    <row r="19" spans="2:12" s="2" customFormat="1">
      <c r="B19" s="567" t="s">
        <v>534</v>
      </c>
      <c r="C19" s="160" t="s">
        <v>126</v>
      </c>
      <c r="D19" s="622">
        <v>0</v>
      </c>
      <c r="E19" s="623">
        <v>0</v>
      </c>
      <c r="F19" s="623">
        <v>-1.6379653300000001</v>
      </c>
      <c r="G19" s="623">
        <v>-0.71153425999999997</v>
      </c>
      <c r="H19" s="623">
        <v>-2.0121201699999998</v>
      </c>
      <c r="I19" s="623">
        <v>-2.6638200699999999</v>
      </c>
      <c r="J19" s="623"/>
      <c r="K19" s="623"/>
      <c r="L19" s="59"/>
    </row>
    <row r="20" spans="2:12" s="2" customFormat="1">
      <c r="B20" s="567" t="s">
        <v>535</v>
      </c>
      <c r="C20" s="160" t="s">
        <v>126</v>
      </c>
      <c r="D20" s="622">
        <v>0</v>
      </c>
      <c r="E20" s="623">
        <v>0</v>
      </c>
      <c r="F20" s="623">
        <v>-0.95363286999999997</v>
      </c>
      <c r="G20" s="623">
        <v>-2.8081712200000002</v>
      </c>
      <c r="H20" s="623">
        <v>-3.7098669599999998</v>
      </c>
      <c r="I20" s="623">
        <v>-2.42619856</v>
      </c>
      <c r="J20" s="623"/>
      <c r="K20" s="623"/>
      <c r="L20" s="59"/>
    </row>
    <row r="21" spans="2:12" s="2" customFormat="1">
      <c r="B21" s="567" t="s">
        <v>241</v>
      </c>
      <c r="C21" s="160" t="s">
        <v>126</v>
      </c>
      <c r="D21" s="622"/>
      <c r="E21" s="623"/>
      <c r="F21" s="623"/>
      <c r="G21" s="623"/>
      <c r="H21" s="623"/>
      <c r="I21" s="623"/>
      <c r="J21" s="623"/>
      <c r="K21" s="623"/>
      <c r="L21" s="59"/>
    </row>
    <row r="22" spans="2:12" s="2" customFormat="1">
      <c r="B22" s="567" t="s">
        <v>241</v>
      </c>
      <c r="C22" s="160" t="s">
        <v>126</v>
      </c>
      <c r="D22" s="622"/>
      <c r="E22" s="623"/>
      <c r="F22" s="623"/>
      <c r="G22" s="623"/>
      <c r="H22" s="623"/>
      <c r="I22" s="623"/>
      <c r="J22" s="623"/>
      <c r="K22" s="623"/>
      <c r="L22" s="59"/>
    </row>
    <row r="23" spans="2:12" s="2" customFormat="1">
      <c r="B23" s="567" t="s">
        <v>241</v>
      </c>
      <c r="C23" s="160" t="s">
        <v>126</v>
      </c>
      <c r="D23" s="622"/>
      <c r="E23" s="623"/>
      <c r="F23" s="623"/>
      <c r="G23" s="623"/>
      <c r="H23" s="623"/>
      <c r="I23" s="623"/>
      <c r="J23" s="623"/>
      <c r="K23" s="623"/>
      <c r="L23" s="59"/>
    </row>
    <row r="24" spans="2:12" s="2" customFormat="1">
      <c r="B24" s="567" t="s">
        <v>241</v>
      </c>
      <c r="C24" s="160" t="s">
        <v>126</v>
      </c>
      <c r="D24" s="622"/>
      <c r="E24" s="623"/>
      <c r="F24" s="623"/>
      <c r="G24" s="623"/>
      <c r="H24" s="623"/>
      <c r="I24" s="623"/>
      <c r="J24" s="623"/>
      <c r="K24" s="623"/>
      <c r="L24" s="59"/>
    </row>
    <row r="25" spans="2:12" s="2" customFormat="1">
      <c r="B25" s="804" t="s">
        <v>133</v>
      </c>
      <c r="C25" s="160" t="s">
        <v>126</v>
      </c>
      <c r="D25" s="622">
        <v>3.56448871</v>
      </c>
      <c r="E25" s="623">
        <v>0</v>
      </c>
      <c r="F25" s="623">
        <v>12.3764839</v>
      </c>
      <c r="G25" s="623">
        <v>1.3113447600000001</v>
      </c>
      <c r="H25" s="623">
        <v>3.4123873499999999</v>
      </c>
      <c r="I25" s="623">
        <v>4.2993069799999999</v>
      </c>
      <c r="J25" s="623"/>
      <c r="K25" s="623"/>
      <c r="L25" s="59"/>
    </row>
    <row r="26" spans="2:12" s="2" customFormat="1">
      <c r="B26" s="799" t="s">
        <v>146</v>
      </c>
      <c r="C26" s="160" t="s">
        <v>126</v>
      </c>
      <c r="D26" s="628">
        <v>407.85925075544674</v>
      </c>
      <c r="E26" s="629">
        <v>415.57898935852546</v>
      </c>
      <c r="F26" s="629">
        <v>442.53028800953621</v>
      </c>
      <c r="G26" s="629">
        <v>432.24517176771059</v>
      </c>
      <c r="H26" s="629">
        <v>417.51607530534727</v>
      </c>
      <c r="I26" s="629">
        <v>432.43836276077616</v>
      </c>
      <c r="J26" s="629">
        <v>11.155390169999999</v>
      </c>
      <c r="K26" s="630">
        <v>12.69629374</v>
      </c>
      <c r="L26" s="59"/>
    </row>
    <row r="27" spans="2:12" s="2" customFormat="1">
      <c r="B27" s="235"/>
      <c r="C27" s="146"/>
      <c r="D27" s="56"/>
      <c r="E27" s="56"/>
      <c r="F27" s="56"/>
      <c r="G27" s="62"/>
      <c r="H27" s="62"/>
      <c r="I27" s="62"/>
      <c r="J27" s="62"/>
      <c r="K27" s="62"/>
      <c r="L27" s="59"/>
    </row>
    <row r="28" spans="2:12" s="2" customFormat="1">
      <c r="B28" s="235" t="s">
        <v>148</v>
      </c>
      <c r="C28" s="146"/>
      <c r="D28" s="628">
        <v>11.89588995455324</v>
      </c>
      <c r="E28" s="629">
        <v>1.2604236414745174</v>
      </c>
      <c r="F28" s="629">
        <v>3.2851524904638154</v>
      </c>
      <c r="G28" s="629">
        <v>4.1450144022894051</v>
      </c>
      <c r="H28" s="629">
        <v>1.2816092946527533</v>
      </c>
      <c r="I28" s="629">
        <v>2.2746749192238553</v>
      </c>
      <c r="J28" s="629">
        <v>0</v>
      </c>
      <c r="K28" s="630">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800"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801" t="s">
        <v>147</v>
      </c>
      <c r="C33" s="146"/>
      <c r="D33" s="664">
        <v>419.75514070999998</v>
      </c>
      <c r="E33" s="665">
        <v>416.83941299999998</v>
      </c>
      <c r="F33" s="665">
        <v>445.81544050000002</v>
      </c>
      <c r="G33" s="665">
        <v>436.39018616999999</v>
      </c>
      <c r="H33" s="665">
        <v>418.79768460000003</v>
      </c>
      <c r="I33" s="665">
        <v>434.71303768000001</v>
      </c>
      <c r="J33" s="665"/>
      <c r="K33" s="666"/>
      <c r="L33" s="59"/>
    </row>
    <row r="34" spans="2:12" s="2" customFormat="1">
      <c r="B34" s="134"/>
      <c r="C34" s="144"/>
      <c r="L34" s="59"/>
    </row>
    <row r="35" spans="2:12" s="2" customFormat="1">
      <c r="B35" s="417" t="s">
        <v>134</v>
      </c>
      <c r="C35" s="144"/>
      <c r="L35" s="59"/>
    </row>
    <row r="36" spans="2:12" s="2" customFormat="1">
      <c r="B36" s="933" t="s">
        <v>135</v>
      </c>
      <c r="C36" s="160" t="s">
        <v>126</v>
      </c>
      <c r="D36" s="620">
        <v>0</v>
      </c>
      <c r="E36" s="621">
        <v>0</v>
      </c>
      <c r="F36" s="621">
        <v>0</v>
      </c>
      <c r="G36" s="621">
        <v>0</v>
      </c>
      <c r="H36" s="621">
        <v>0</v>
      </c>
      <c r="I36" s="621">
        <v>0</v>
      </c>
      <c r="J36" s="621"/>
      <c r="K36" s="631"/>
      <c r="L36" s="59"/>
    </row>
    <row r="37" spans="2:12" s="2" customFormat="1">
      <c r="B37" s="933" t="s">
        <v>136</v>
      </c>
      <c r="C37" s="160" t="s">
        <v>126</v>
      </c>
      <c r="D37" s="622">
        <v>0</v>
      </c>
      <c r="E37" s="623">
        <v>0</v>
      </c>
      <c r="F37" s="623">
        <v>0</v>
      </c>
      <c r="G37" s="623">
        <v>0</v>
      </c>
      <c r="H37" s="623">
        <v>0</v>
      </c>
      <c r="I37" s="623">
        <v>0</v>
      </c>
      <c r="J37" s="623"/>
      <c r="K37" s="632"/>
      <c r="L37" s="59"/>
    </row>
    <row r="38" spans="2:12" s="2" customFormat="1">
      <c r="B38" s="933" t="s">
        <v>137</v>
      </c>
      <c r="C38" s="160" t="s">
        <v>126</v>
      </c>
      <c r="D38" s="622">
        <v>0</v>
      </c>
      <c r="E38" s="623">
        <v>0</v>
      </c>
      <c r="F38" s="623">
        <v>0</v>
      </c>
      <c r="G38" s="623">
        <v>0</v>
      </c>
      <c r="H38" s="623">
        <v>0</v>
      </c>
      <c r="I38" s="623">
        <v>0</v>
      </c>
      <c r="J38" s="623"/>
      <c r="K38" s="632"/>
      <c r="L38" s="59"/>
    </row>
    <row r="39" spans="2:12" s="2" customFormat="1">
      <c r="B39" s="933" t="s">
        <v>138</v>
      </c>
      <c r="C39" s="160" t="s">
        <v>126</v>
      </c>
      <c r="D39" s="622">
        <v>0</v>
      </c>
      <c r="E39" s="623">
        <v>0</v>
      </c>
      <c r="F39" s="623">
        <v>0</v>
      </c>
      <c r="G39" s="623">
        <v>0</v>
      </c>
      <c r="H39" s="623">
        <v>0</v>
      </c>
      <c r="I39" s="623">
        <v>0</v>
      </c>
      <c r="J39" s="623"/>
      <c r="K39" s="632"/>
      <c r="L39" s="59"/>
    </row>
    <row r="40" spans="2:12" s="2" customFormat="1">
      <c r="B40" s="933" t="s">
        <v>139</v>
      </c>
      <c r="C40" s="160" t="s">
        <v>126</v>
      </c>
      <c r="D40" s="622">
        <v>0</v>
      </c>
      <c r="E40" s="623">
        <v>0</v>
      </c>
      <c r="F40" s="623">
        <v>0</v>
      </c>
      <c r="G40" s="623">
        <v>0</v>
      </c>
      <c r="H40" s="623">
        <v>0</v>
      </c>
      <c r="I40" s="623">
        <v>0</v>
      </c>
      <c r="J40" s="623"/>
      <c r="K40" s="632"/>
      <c r="L40" s="59"/>
    </row>
    <row r="41" spans="2:12" s="2" customFormat="1">
      <c r="B41" s="933" t="s">
        <v>140</v>
      </c>
      <c r="C41" s="160" t="s">
        <v>126</v>
      </c>
      <c r="D41" s="622">
        <v>0.28912370531499015</v>
      </c>
      <c r="E41" s="623">
        <v>1.0548908704166295</v>
      </c>
      <c r="F41" s="623">
        <v>1.05059226426059</v>
      </c>
      <c r="G41" s="623">
        <v>2.6342551622007799</v>
      </c>
      <c r="H41" s="623">
        <v>2.2572086983078363</v>
      </c>
      <c r="I41" s="623">
        <v>1.6411724093259759</v>
      </c>
      <c r="J41" s="623"/>
      <c r="K41" s="632"/>
      <c r="L41" s="59"/>
    </row>
    <row r="42" spans="2:12" s="2" customFormat="1">
      <c r="B42" s="933" t="s">
        <v>141</v>
      </c>
      <c r="C42" s="160" t="s">
        <v>126</v>
      </c>
      <c r="D42" s="622">
        <v>0</v>
      </c>
      <c r="E42" s="623">
        <v>0</v>
      </c>
      <c r="F42" s="623">
        <v>0</v>
      </c>
      <c r="G42" s="623">
        <v>0</v>
      </c>
      <c r="H42" s="623">
        <v>0</v>
      </c>
      <c r="I42" s="623">
        <v>0</v>
      </c>
      <c r="J42" s="623"/>
      <c r="K42" s="632"/>
      <c r="L42" s="59"/>
    </row>
    <row r="43" spans="2:12" s="2" customFormat="1">
      <c r="B43" s="934" t="s">
        <v>142</v>
      </c>
      <c r="C43" s="160" t="s">
        <v>126</v>
      </c>
      <c r="D43" s="633">
        <v>0</v>
      </c>
      <c r="E43" s="634">
        <v>0</v>
      </c>
      <c r="F43" s="634">
        <v>0</v>
      </c>
      <c r="G43" s="634">
        <v>0</v>
      </c>
      <c r="H43" s="634">
        <v>0</v>
      </c>
      <c r="I43" s="634">
        <v>0</v>
      </c>
      <c r="J43" s="634"/>
      <c r="K43" s="635"/>
      <c r="L43" s="59"/>
    </row>
    <row r="44" spans="2:12" s="2" customFormat="1">
      <c r="B44" s="932" t="s">
        <v>519</v>
      </c>
      <c r="C44" s="160" t="s">
        <v>126</v>
      </c>
      <c r="D44" s="633">
        <v>0</v>
      </c>
      <c r="E44" s="634">
        <v>0</v>
      </c>
      <c r="F44" s="634">
        <v>0</v>
      </c>
      <c r="G44" s="634">
        <v>0</v>
      </c>
      <c r="H44" s="634">
        <v>0</v>
      </c>
      <c r="I44" s="634">
        <v>0</v>
      </c>
      <c r="J44" s="634"/>
      <c r="K44" s="635"/>
      <c r="L44" s="59"/>
    </row>
    <row r="45" spans="2:12" s="2" customFormat="1">
      <c r="B45" s="417" t="s">
        <v>174</v>
      </c>
      <c r="C45" s="160" t="s">
        <v>126</v>
      </c>
      <c r="D45" s="636">
        <v>0.28912370531499015</v>
      </c>
      <c r="E45" s="637">
        <v>1.0548908704166295</v>
      </c>
      <c r="F45" s="637">
        <v>1.05059226426059</v>
      </c>
      <c r="G45" s="637">
        <v>2.6342551622007799</v>
      </c>
      <c r="H45" s="637">
        <v>2.2572086983078363</v>
      </c>
      <c r="I45" s="637">
        <v>1.6411724093259759</v>
      </c>
      <c r="J45" s="637">
        <v>0</v>
      </c>
      <c r="K45" s="638">
        <v>0</v>
      </c>
      <c r="L45" s="59"/>
    </row>
    <row r="46" spans="2:12" s="2" customFormat="1">
      <c r="B46" s="134"/>
      <c r="C46" s="144"/>
      <c r="L46" s="59"/>
    </row>
    <row r="47" spans="2:12" s="2" customFormat="1">
      <c r="B47" s="417" t="s">
        <v>143</v>
      </c>
      <c r="C47" s="144"/>
      <c r="L47" s="55"/>
    </row>
    <row r="48" spans="2:12" s="2" customFormat="1">
      <c r="B48" s="567" t="s">
        <v>536</v>
      </c>
      <c r="C48" s="160" t="s">
        <v>126</v>
      </c>
      <c r="D48" s="639">
        <v>4.8044793979736031</v>
      </c>
      <c r="E48" s="640">
        <v>4.105497199162107</v>
      </c>
      <c r="F48" s="640">
        <v>5.2458815146067437</v>
      </c>
      <c r="G48" s="640">
        <v>5.3519220435328512</v>
      </c>
      <c r="H48" s="640">
        <v>6.7507938108343852</v>
      </c>
      <c r="I48" s="640">
        <v>6.9498605901679031</v>
      </c>
      <c r="J48" s="640"/>
      <c r="K48" s="641"/>
      <c r="L48" s="59"/>
    </row>
    <row r="49" spans="2:12" s="2" customFormat="1">
      <c r="B49" s="567" t="s">
        <v>537</v>
      </c>
      <c r="C49" s="160" t="s">
        <v>126</v>
      </c>
      <c r="D49" s="642">
        <v>9.8714626536288517</v>
      </c>
      <c r="E49" s="643">
        <v>8.9550815954326151</v>
      </c>
      <c r="F49" s="643">
        <v>8.5574944193488012</v>
      </c>
      <c r="G49" s="643">
        <v>5.7304400156680622</v>
      </c>
      <c r="H49" s="643">
        <v>3.6888765277000006</v>
      </c>
      <c r="I49" s="643">
        <v>3.4404841289000005</v>
      </c>
      <c r="J49" s="643"/>
      <c r="K49" s="644"/>
      <c r="L49" s="59"/>
    </row>
    <row r="50" spans="2:12" s="2" customFormat="1">
      <c r="B50" s="567" t="s">
        <v>538</v>
      </c>
      <c r="C50" s="160" t="s">
        <v>126</v>
      </c>
      <c r="D50" s="642">
        <v>1.7883958647373104</v>
      </c>
      <c r="E50" s="643">
        <v>2.1445130879978596</v>
      </c>
      <c r="F50" s="643">
        <v>1.94549083932686</v>
      </c>
      <c r="G50" s="643">
        <v>1.8229367997266559</v>
      </c>
      <c r="H50" s="643">
        <v>0.75050676280556816</v>
      </c>
      <c r="I50" s="643">
        <v>1.1778811887329936</v>
      </c>
      <c r="J50" s="643"/>
      <c r="K50" s="644"/>
      <c r="L50" s="59"/>
    </row>
    <row r="51" spans="2:12" s="2" customFormat="1">
      <c r="B51" s="567" t="s">
        <v>539</v>
      </c>
      <c r="C51" s="160" t="s">
        <v>126</v>
      </c>
      <c r="D51" s="642">
        <v>0</v>
      </c>
      <c r="E51" s="643">
        <v>0</v>
      </c>
      <c r="F51" s="643">
        <v>0</v>
      </c>
      <c r="G51" s="643">
        <v>5.0045683270000002E-2</v>
      </c>
      <c r="H51" s="643">
        <v>-5.0045683270000002E-2</v>
      </c>
      <c r="I51" s="643">
        <v>0.11658349578432117</v>
      </c>
      <c r="J51" s="643"/>
      <c r="K51" s="644"/>
      <c r="L51" s="59"/>
    </row>
    <row r="52" spans="2:12" s="2" customFormat="1">
      <c r="B52" s="567" t="s">
        <v>540</v>
      </c>
      <c r="C52" s="160" t="s">
        <v>126</v>
      </c>
      <c r="D52" s="642">
        <v>-5.1710000000149137E-5</v>
      </c>
      <c r="E52" s="643">
        <v>-1.0793070000000515E-2</v>
      </c>
      <c r="F52" s="643">
        <v>0</v>
      </c>
      <c r="G52" s="643">
        <v>0</v>
      </c>
      <c r="H52" s="643">
        <v>0</v>
      </c>
      <c r="I52" s="643">
        <v>0</v>
      </c>
      <c r="J52" s="643"/>
      <c r="K52" s="644"/>
      <c r="L52" s="59"/>
    </row>
    <row r="53" spans="2:12" s="2" customFormat="1">
      <c r="B53" s="567" t="s">
        <v>601</v>
      </c>
      <c r="C53" s="160" t="s">
        <v>126</v>
      </c>
      <c r="D53" s="642">
        <v>18.21307234</v>
      </c>
      <c r="E53" s="643">
        <v>19.351176259999999</v>
      </c>
      <c r="F53" s="643">
        <v>18.513168369999999</v>
      </c>
      <c r="G53" s="643">
        <v>0</v>
      </c>
      <c r="H53" s="643">
        <v>0</v>
      </c>
      <c r="I53" s="643">
        <v>0</v>
      </c>
      <c r="J53" s="643"/>
      <c r="K53" s="644"/>
      <c r="L53" s="59"/>
    </row>
    <row r="54" spans="2:12" s="2" customFormat="1">
      <c r="B54" s="567" t="s">
        <v>543</v>
      </c>
      <c r="C54" s="160" t="s">
        <v>126</v>
      </c>
      <c r="D54" s="642">
        <v>-45.707342586693898</v>
      </c>
      <c r="E54" s="643">
        <v>-36.434556936893401</v>
      </c>
      <c r="F54" s="643">
        <v>-27.357920700000001</v>
      </c>
      <c r="G54" s="643">
        <v>0</v>
      </c>
      <c r="H54" s="643">
        <v>0</v>
      </c>
      <c r="I54" s="643">
        <v>0</v>
      </c>
      <c r="J54" s="643"/>
      <c r="K54" s="644"/>
      <c r="L54" s="59"/>
    </row>
    <row r="55" spans="2:12" s="2" customFormat="1">
      <c r="B55" s="567" t="s">
        <v>541</v>
      </c>
      <c r="C55" s="160" t="s">
        <v>126</v>
      </c>
      <c r="D55" s="642">
        <v>0</v>
      </c>
      <c r="E55" s="643">
        <v>0</v>
      </c>
      <c r="F55" s="643">
        <v>0</v>
      </c>
      <c r="G55" s="643">
        <v>1.8391546184770959</v>
      </c>
      <c r="H55" s="643">
        <v>0</v>
      </c>
      <c r="I55" s="643">
        <v>0</v>
      </c>
      <c r="J55" s="643"/>
      <c r="K55" s="644"/>
      <c r="L55" s="59"/>
    </row>
    <row r="56" spans="2:12" s="2" customFormat="1">
      <c r="B56" s="941" t="s">
        <v>545</v>
      </c>
      <c r="C56" s="160" t="s">
        <v>126</v>
      </c>
      <c r="D56" s="642">
        <v>1460.6864312450371</v>
      </c>
      <c r="E56" s="643">
        <v>1432.2080033830537</v>
      </c>
      <c r="F56" s="643">
        <v>1456.9096731078396</v>
      </c>
      <c r="G56" s="643">
        <v>1433.2962434117283</v>
      </c>
      <c r="H56" s="643">
        <v>1419.6640971747984</v>
      </c>
      <c r="I56" s="643">
        <v>1513.731333157089</v>
      </c>
      <c r="J56" s="643"/>
      <c r="K56" s="644"/>
      <c r="L56" s="59"/>
    </row>
    <row r="57" spans="2:12" s="2" customFormat="1" ht="13.5" customHeight="1">
      <c r="B57" s="567" t="s">
        <v>544</v>
      </c>
      <c r="C57" s="160" t="s">
        <v>126</v>
      </c>
      <c r="D57" s="642">
        <v>321</v>
      </c>
      <c r="E57" s="643">
        <v>309</v>
      </c>
      <c r="F57" s="643">
        <v>300</v>
      </c>
      <c r="G57" s="643">
        <v>0</v>
      </c>
      <c r="H57" s="643">
        <v>0</v>
      </c>
      <c r="I57" s="643">
        <v>0</v>
      </c>
      <c r="J57" s="643"/>
      <c r="K57" s="644"/>
      <c r="L57" s="59"/>
    </row>
    <row r="58" spans="2:12" s="2" customFormat="1">
      <c r="B58" s="567" t="s">
        <v>542</v>
      </c>
      <c r="C58" s="160" t="s">
        <v>126</v>
      </c>
      <c r="D58" s="642">
        <v>0</v>
      </c>
      <c r="E58" s="643">
        <v>0</v>
      </c>
      <c r="F58" s="643">
        <v>0</v>
      </c>
      <c r="G58" s="643">
        <v>0</v>
      </c>
      <c r="H58" s="643">
        <v>0</v>
      </c>
      <c r="I58" s="643">
        <v>32.985724249999997</v>
      </c>
      <c r="J58" s="643"/>
      <c r="K58" s="644"/>
      <c r="L58" s="59"/>
    </row>
    <row r="59" spans="2:12" s="2" customFormat="1">
      <c r="B59" s="567" t="s">
        <v>241</v>
      </c>
      <c r="C59" s="160" t="s">
        <v>126</v>
      </c>
      <c r="D59" s="642">
        <v>0</v>
      </c>
      <c r="E59" s="643">
        <v>0</v>
      </c>
      <c r="F59" s="643">
        <v>0</v>
      </c>
      <c r="G59" s="643">
        <v>0</v>
      </c>
      <c r="H59" s="643">
        <v>0</v>
      </c>
      <c r="I59" s="643">
        <v>0</v>
      </c>
      <c r="J59" s="643"/>
      <c r="K59" s="644"/>
      <c r="L59" s="59"/>
    </row>
    <row r="60" spans="2:12" s="2" customFormat="1">
      <c r="B60" s="567" t="s">
        <v>241</v>
      </c>
      <c r="C60" s="160" t="s">
        <v>126</v>
      </c>
      <c r="D60" s="642">
        <v>0</v>
      </c>
      <c r="E60" s="643">
        <v>0</v>
      </c>
      <c r="F60" s="643">
        <v>0</v>
      </c>
      <c r="G60" s="643">
        <v>0</v>
      </c>
      <c r="H60" s="643">
        <v>0</v>
      </c>
      <c r="I60" s="643">
        <v>0</v>
      </c>
      <c r="J60" s="643"/>
      <c r="K60" s="644"/>
      <c r="L60" s="59"/>
    </row>
    <row r="61" spans="2:12" s="2" customFormat="1">
      <c r="B61" s="567" t="s">
        <v>241</v>
      </c>
      <c r="C61" s="160" t="s">
        <v>126</v>
      </c>
      <c r="D61" s="642">
        <v>0</v>
      </c>
      <c r="E61" s="643">
        <v>0</v>
      </c>
      <c r="F61" s="643">
        <v>0</v>
      </c>
      <c r="G61" s="643">
        <v>0</v>
      </c>
      <c r="H61" s="643">
        <v>0</v>
      </c>
      <c r="I61" s="643">
        <v>0</v>
      </c>
      <c r="J61" s="643"/>
      <c r="K61" s="644"/>
      <c r="L61" s="59"/>
    </row>
    <row r="62" spans="2:12" s="2" customFormat="1">
      <c r="B62" s="567" t="s">
        <v>241</v>
      </c>
      <c r="C62" s="160" t="s">
        <v>126</v>
      </c>
      <c r="D62" s="642">
        <v>0</v>
      </c>
      <c r="E62" s="643">
        <v>0</v>
      </c>
      <c r="F62" s="643">
        <v>0</v>
      </c>
      <c r="G62" s="643">
        <v>0</v>
      </c>
      <c r="H62" s="643">
        <v>0</v>
      </c>
      <c r="I62" s="643">
        <v>0</v>
      </c>
      <c r="J62" s="643"/>
      <c r="K62" s="644"/>
      <c r="L62" s="59"/>
    </row>
    <row r="63" spans="2:12" s="2" customFormat="1">
      <c r="B63" s="805" t="s">
        <v>152</v>
      </c>
      <c r="C63" s="160" t="s">
        <v>126</v>
      </c>
      <c r="D63" s="645">
        <v>0.25320213330814156</v>
      </c>
      <c r="E63" s="646">
        <v>0.74396250112353368</v>
      </c>
      <c r="F63" s="647">
        <v>0.2893431945123956</v>
      </c>
      <c r="G63" s="646">
        <v>-0.14425490460375978</v>
      </c>
      <c r="H63" s="646">
        <v>9.3369218921199593E-2</v>
      </c>
      <c r="I63" s="646">
        <v>0.28799427999979299</v>
      </c>
      <c r="J63" s="646"/>
      <c r="K63" s="648"/>
      <c r="L63" s="59"/>
    </row>
    <row r="64" spans="2:12" s="2" customFormat="1">
      <c r="B64" s="801" t="s">
        <v>175</v>
      </c>
      <c r="C64" s="160" t="s">
        <v>126</v>
      </c>
      <c r="D64" s="628">
        <v>1770.9096493379911</v>
      </c>
      <c r="E64" s="629">
        <v>1740.0628840198765</v>
      </c>
      <c r="F64" s="629">
        <v>1764.1031307456344</v>
      </c>
      <c r="G64" s="629">
        <v>1447.9464876677991</v>
      </c>
      <c r="H64" s="629">
        <v>1430.8975978117896</v>
      </c>
      <c r="I64" s="629">
        <v>1558.689861090674</v>
      </c>
      <c r="J64" s="629">
        <v>0</v>
      </c>
      <c r="K64" s="630">
        <v>0</v>
      </c>
      <c r="L64" s="59"/>
    </row>
    <row r="65" spans="1:12" s="2" customFormat="1">
      <c r="B65" s="235"/>
      <c r="C65" s="146"/>
      <c r="D65" s="57"/>
      <c r="E65" s="57"/>
      <c r="F65" s="57"/>
      <c r="G65" s="57"/>
      <c r="H65" s="57"/>
      <c r="I65" s="57"/>
      <c r="J65" s="57"/>
      <c r="K65" s="57"/>
      <c r="L65" s="59"/>
    </row>
    <row r="66" spans="1:12" s="2" customFormat="1">
      <c r="B66" s="801" t="s">
        <v>144</v>
      </c>
      <c r="C66" s="160" t="s">
        <v>126</v>
      </c>
      <c r="D66" s="649">
        <v>2190.9539137533061</v>
      </c>
      <c r="E66" s="650">
        <v>2157.957187890293</v>
      </c>
      <c r="F66" s="650">
        <v>2210.9691635098952</v>
      </c>
      <c r="G66" s="650">
        <v>1886.9709289999998</v>
      </c>
      <c r="H66" s="650">
        <v>1851.9524911100975</v>
      </c>
      <c r="I66" s="650">
        <v>1995.0440711799999</v>
      </c>
      <c r="J66" s="650">
        <v>0</v>
      </c>
      <c r="K66" s="651">
        <v>0</v>
      </c>
      <c r="L66" s="59"/>
    </row>
    <row r="67" spans="1:12" s="2" customFormat="1">
      <c r="B67" s="801" t="s">
        <v>192</v>
      </c>
      <c r="C67" s="160" t="s">
        <v>126</v>
      </c>
      <c r="D67" s="652">
        <v>2191</v>
      </c>
      <c r="E67" s="653">
        <v>2158</v>
      </c>
      <c r="F67" s="653">
        <v>2211</v>
      </c>
      <c r="G67" s="653">
        <v>1887</v>
      </c>
      <c r="H67" s="653">
        <v>1852</v>
      </c>
      <c r="I67" s="653">
        <v>1995</v>
      </c>
      <c r="J67" s="653"/>
      <c r="K67" s="654"/>
      <c r="L67" s="59"/>
    </row>
    <row r="68" spans="1:12" s="2" customFormat="1">
      <c r="B68" s="235" t="s">
        <v>120</v>
      </c>
      <c r="C68" s="146"/>
      <c r="D68" s="117" t="s">
        <v>631</v>
      </c>
      <c r="E68" s="117" t="s">
        <v>631</v>
      </c>
      <c r="F68" s="117" t="s">
        <v>631</v>
      </c>
      <c r="G68" s="117" t="s">
        <v>631</v>
      </c>
      <c r="H68" s="117" t="s">
        <v>631</v>
      </c>
      <c r="I68" s="117" t="s">
        <v>631</v>
      </c>
      <c r="J68" s="117" t="s">
        <v>631</v>
      </c>
      <c r="K68" s="117" t="s">
        <v>631</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806"/>
      <c r="C71" s="158"/>
      <c r="D71" s="82"/>
      <c r="E71" s="82"/>
      <c r="F71" s="82"/>
      <c r="G71" s="82"/>
      <c r="H71" s="82"/>
      <c r="I71" s="82"/>
      <c r="J71" s="82"/>
      <c r="K71" s="82"/>
      <c r="L71" s="286"/>
    </row>
  </sheetData>
  <conditionalFormatting sqref="D6:K6">
    <cfRule type="expression" dxfId="51" priority="12">
      <formula>AND(D$5="Actuals",E$5="Forecast")</formula>
    </cfRule>
  </conditionalFormatting>
  <conditionalFormatting sqref="D5:K5">
    <cfRule type="expression" dxfId="50" priority="5">
      <formula>AND(D$5="Actuals",E$5="Forecast")</formula>
    </cfRule>
  </conditionalFormatting>
  <conditionalFormatting sqref="D33:K33 D36:K45 D28:H28 D66:K68 D48:K64">
    <cfRule type="expression" dxfId="49" priority="4">
      <formula>D$5="Forecast"</formula>
    </cfRule>
  </conditionalFormatting>
  <conditionalFormatting sqref="I10:K26 I28:K28">
    <cfRule type="expression" dxfId="48" priority="3">
      <formula>I$5="Forecast"</formula>
    </cfRule>
  </conditionalFormatting>
  <conditionalFormatting sqref="H10:H26">
    <cfRule type="expression" dxfId="47" priority="2">
      <formula>H$5="Forecast"</formula>
    </cfRule>
  </conditionalFormatting>
  <conditionalFormatting sqref="G10:G26">
    <cfRule type="expression" dxfId="46"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80" zoomScaleNormal="80" workbookViewId="0">
      <pane ySplit="6" topLeftCell="A31" activePane="bottomLeft" state="frozen"/>
      <selection activeCell="B75" sqref="A1:XFD1048576"/>
      <selection pane="bottomLeft" sqref="A1:XFD1048576"/>
    </sheetView>
  </sheetViews>
  <sheetFormatPr defaultRowHeight="12.4"/>
  <cols>
    <col min="1" max="1" width="8.3515625" customWidth="1"/>
    <col min="2" max="2" width="74.46875" customWidth="1"/>
    <col min="3" max="3" width="13.3515625" style="144" customWidth="1"/>
    <col min="4"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52</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627</v>
      </c>
      <c r="E5" s="411" t="s">
        <v>627</v>
      </c>
      <c r="F5" s="411" t="s">
        <v>627</v>
      </c>
      <c r="G5" s="411" t="s">
        <v>627</v>
      </c>
      <c r="H5" s="411" t="s">
        <v>627</v>
      </c>
      <c r="I5" s="411" t="s">
        <v>627</v>
      </c>
      <c r="J5" s="411" t="s">
        <v>604</v>
      </c>
      <c r="K5" s="412" t="s">
        <v>604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20">
        <v>509</v>
      </c>
      <c r="E9" s="621">
        <v>520</v>
      </c>
      <c r="F9" s="621">
        <v>581</v>
      </c>
      <c r="G9" s="621">
        <v>549</v>
      </c>
      <c r="H9" s="621">
        <v>610</v>
      </c>
      <c r="I9" s="621">
        <v>706</v>
      </c>
      <c r="J9" s="621"/>
      <c r="K9" s="631"/>
    </row>
    <row r="10" spans="1:12" s="2" customFormat="1">
      <c r="B10" s="134" t="s">
        <v>159</v>
      </c>
      <c r="C10" s="160" t="s">
        <v>126</v>
      </c>
      <c r="D10" s="622">
        <v>35</v>
      </c>
      <c r="E10" s="623">
        <v>40</v>
      </c>
      <c r="F10" s="623">
        <v>24</v>
      </c>
      <c r="G10" s="623">
        <v>11</v>
      </c>
      <c r="H10" s="623">
        <v>2</v>
      </c>
      <c r="I10" s="623">
        <v>30</v>
      </c>
      <c r="J10" s="623"/>
      <c r="K10" s="632"/>
    </row>
    <row r="11" spans="1:12" s="2" customFormat="1" ht="29.25" customHeight="1">
      <c r="B11" s="135" t="s">
        <v>446</v>
      </c>
      <c r="C11" s="160" t="s">
        <v>126</v>
      </c>
      <c r="D11" s="622">
        <v>0</v>
      </c>
      <c r="E11" s="623">
        <v>0</v>
      </c>
      <c r="F11" s="623">
        <v>0</v>
      </c>
      <c r="G11" s="623">
        <v>0</v>
      </c>
      <c r="H11" s="623">
        <v>0</v>
      </c>
      <c r="I11" s="623">
        <v>-2</v>
      </c>
      <c r="J11" s="623"/>
      <c r="K11" s="632"/>
    </row>
    <row r="12" spans="1:12" s="2" customFormat="1">
      <c r="B12" s="134" t="s">
        <v>160</v>
      </c>
      <c r="C12" s="160" t="s">
        <v>126</v>
      </c>
      <c r="D12" s="622">
        <v>-21.088300859999997</v>
      </c>
      <c r="E12" s="623">
        <v>-20.504847059999996</v>
      </c>
      <c r="F12" s="623">
        <v>-22.986581709999996</v>
      </c>
      <c r="G12" s="623">
        <v>-39.204288600000055</v>
      </c>
      <c r="H12" s="623">
        <v>-59</v>
      </c>
      <c r="I12" s="623">
        <v>-109</v>
      </c>
      <c r="J12" s="623"/>
      <c r="K12" s="632"/>
    </row>
    <row r="13" spans="1:12" s="2" customFormat="1">
      <c r="B13" s="134" t="s">
        <v>161</v>
      </c>
      <c r="C13" s="160" t="s">
        <v>126</v>
      </c>
      <c r="D13" s="622">
        <v>-2</v>
      </c>
      <c r="E13" s="623">
        <v>-2</v>
      </c>
      <c r="F13" s="623">
        <v>0</v>
      </c>
      <c r="G13" s="623">
        <v>-1</v>
      </c>
      <c r="H13" s="623">
        <v>0</v>
      </c>
      <c r="I13" s="623">
        <v>0</v>
      </c>
      <c r="J13" s="623"/>
      <c r="K13" s="632"/>
    </row>
    <row r="14" spans="1:12" s="2" customFormat="1">
      <c r="B14" s="134" t="s">
        <v>162</v>
      </c>
      <c r="C14" s="160" t="s">
        <v>126</v>
      </c>
      <c r="D14" s="658">
        <v>0</v>
      </c>
      <c r="E14" s="659">
        <v>0</v>
      </c>
      <c r="F14" s="659">
        <v>0</v>
      </c>
      <c r="G14" s="659">
        <v>0</v>
      </c>
      <c r="H14" s="659">
        <v>0</v>
      </c>
      <c r="I14" s="659">
        <v>0</v>
      </c>
      <c r="J14" s="659"/>
      <c r="K14" s="660"/>
    </row>
    <row r="15" spans="1:12" s="2" customFormat="1">
      <c r="A15" s="3">
        <v>1</v>
      </c>
      <c r="B15" s="905" t="s">
        <v>241</v>
      </c>
      <c r="C15" s="160" t="s">
        <v>126</v>
      </c>
      <c r="D15" s="620"/>
      <c r="E15" s="621"/>
      <c r="F15" s="621"/>
      <c r="G15" s="621"/>
      <c r="H15" s="621"/>
      <c r="I15" s="621"/>
      <c r="J15" s="621"/>
      <c r="K15" s="631"/>
    </row>
    <row r="16" spans="1:12" s="2" customFormat="1">
      <c r="A16" s="3">
        <v>2</v>
      </c>
      <c r="B16" s="905" t="s">
        <v>241</v>
      </c>
      <c r="C16" s="160" t="s">
        <v>126</v>
      </c>
      <c r="D16" s="622"/>
      <c r="E16" s="623"/>
      <c r="F16" s="623"/>
      <c r="G16" s="623"/>
      <c r="H16" s="623"/>
      <c r="I16" s="623"/>
      <c r="J16" s="623"/>
      <c r="K16" s="632"/>
    </row>
    <row r="17" spans="1:11" s="2" customFormat="1">
      <c r="A17" s="3">
        <v>3</v>
      </c>
      <c r="B17" s="905" t="s">
        <v>241</v>
      </c>
      <c r="C17" s="160" t="s">
        <v>126</v>
      </c>
      <c r="D17" s="622"/>
      <c r="E17" s="623"/>
      <c r="F17" s="623"/>
      <c r="G17" s="623"/>
      <c r="H17" s="623"/>
      <c r="I17" s="623"/>
      <c r="J17" s="623"/>
      <c r="K17" s="632"/>
    </row>
    <row r="18" spans="1:11" s="2" customFormat="1">
      <c r="B18" s="12" t="s">
        <v>163</v>
      </c>
      <c r="C18" s="160" t="s">
        <v>126</v>
      </c>
      <c r="D18" s="661">
        <v>520.91169914</v>
      </c>
      <c r="E18" s="662">
        <v>537.49515294000003</v>
      </c>
      <c r="F18" s="662">
        <v>582.01341829</v>
      </c>
      <c r="G18" s="662">
        <v>519.79571139999996</v>
      </c>
      <c r="H18" s="662">
        <v>553</v>
      </c>
      <c r="I18" s="662">
        <v>625</v>
      </c>
      <c r="J18" s="662">
        <v>0</v>
      </c>
      <c r="K18" s="663">
        <v>0</v>
      </c>
    </row>
    <row r="19" spans="1:11" s="2" customFormat="1">
      <c r="B19" s="134" t="s">
        <v>164</v>
      </c>
      <c r="C19" s="160" t="s">
        <v>126</v>
      </c>
      <c r="D19" s="664">
        <v>1187</v>
      </c>
      <c r="E19" s="665">
        <v>1153</v>
      </c>
      <c r="F19" s="665">
        <v>1178</v>
      </c>
      <c r="G19" s="665">
        <v>1129</v>
      </c>
      <c r="H19" s="665">
        <v>1128</v>
      </c>
      <c r="I19" s="665">
        <v>1182</v>
      </c>
      <c r="J19" s="665"/>
      <c r="K19" s="666"/>
    </row>
    <row r="20" spans="1:11" s="2" customFormat="1">
      <c r="A20" s="3">
        <v>1</v>
      </c>
      <c r="B20" s="905" t="s">
        <v>241</v>
      </c>
      <c r="C20" s="160" t="s">
        <v>126</v>
      </c>
      <c r="D20" s="620"/>
      <c r="E20" s="621"/>
      <c r="F20" s="621"/>
      <c r="G20" s="621"/>
      <c r="H20" s="621"/>
      <c r="I20" s="621"/>
      <c r="J20" s="621"/>
      <c r="K20" s="631"/>
    </row>
    <row r="21" spans="1:11" s="2" customFormat="1">
      <c r="A21" s="3">
        <v>2</v>
      </c>
      <c r="B21" s="905" t="s">
        <v>241</v>
      </c>
      <c r="C21" s="160" t="s">
        <v>126</v>
      </c>
      <c r="D21" s="622"/>
      <c r="E21" s="623"/>
      <c r="F21" s="623"/>
      <c r="G21" s="623"/>
      <c r="H21" s="623"/>
      <c r="I21" s="623"/>
      <c r="J21" s="623"/>
      <c r="K21" s="632"/>
    </row>
    <row r="22" spans="1:11" s="2" customFormat="1">
      <c r="A22" s="3">
        <v>3</v>
      </c>
      <c r="B22" s="905" t="s">
        <v>241</v>
      </c>
      <c r="C22" s="160" t="s">
        <v>126</v>
      </c>
      <c r="D22" s="622"/>
      <c r="E22" s="623"/>
      <c r="F22" s="623"/>
      <c r="G22" s="623"/>
      <c r="H22" s="623"/>
      <c r="I22" s="623"/>
      <c r="J22" s="623"/>
      <c r="K22" s="632"/>
    </row>
    <row r="23" spans="1:11" s="2" customFormat="1">
      <c r="B23" s="12" t="s">
        <v>165</v>
      </c>
      <c r="C23" s="160" t="s">
        <v>126</v>
      </c>
      <c r="D23" s="636">
        <v>1707.9116991400001</v>
      </c>
      <c r="E23" s="637">
        <v>1690.49515294</v>
      </c>
      <c r="F23" s="637">
        <v>1760.0134182900001</v>
      </c>
      <c r="G23" s="637">
        <v>1648.7957114000001</v>
      </c>
      <c r="H23" s="637">
        <v>1681</v>
      </c>
      <c r="I23" s="637">
        <v>1807</v>
      </c>
      <c r="J23" s="637">
        <v>0</v>
      </c>
      <c r="K23" s="638">
        <v>0</v>
      </c>
    </row>
    <row r="24" spans="1:11" s="2" customFormat="1">
      <c r="C24" s="144"/>
      <c r="D24" s="53"/>
      <c r="E24" s="53"/>
      <c r="F24" s="53"/>
      <c r="G24" s="53"/>
      <c r="H24" s="53"/>
      <c r="I24" s="53"/>
      <c r="J24" s="53"/>
      <c r="K24" s="53"/>
    </row>
    <row r="25" spans="1:11" s="2" customFormat="1">
      <c r="B25" s="12" t="s">
        <v>436</v>
      </c>
      <c r="C25" s="160" t="s">
        <v>126</v>
      </c>
      <c r="D25" s="55"/>
    </row>
    <row r="26" spans="1:11" s="2" customFormat="1">
      <c r="A26" s="3">
        <v>1</v>
      </c>
      <c r="B26" s="544" t="s">
        <v>546</v>
      </c>
      <c r="C26" s="160" t="s">
        <v>126</v>
      </c>
      <c r="D26" s="620">
        <v>-88.774791660000005</v>
      </c>
      <c r="E26" s="621">
        <v>-86.6471708248</v>
      </c>
      <c r="F26" s="621">
        <v>-66.48738516904001</v>
      </c>
      <c r="G26" s="621">
        <v>-42.348235260000003</v>
      </c>
      <c r="H26" s="621">
        <v>-33</v>
      </c>
      <c r="I26" s="621">
        <v>-31.213308697214636</v>
      </c>
      <c r="J26" s="621"/>
      <c r="K26" s="631"/>
    </row>
    <row r="27" spans="1:11" s="2" customFormat="1">
      <c r="A27" s="3">
        <v>2</v>
      </c>
      <c r="B27" s="544" t="s">
        <v>547</v>
      </c>
      <c r="C27" s="160" t="s">
        <v>126</v>
      </c>
      <c r="D27" s="622">
        <v>-271</v>
      </c>
      <c r="E27" s="623">
        <v>-287</v>
      </c>
      <c r="F27" s="623">
        <v>-298</v>
      </c>
      <c r="G27" s="623">
        <v>-309</v>
      </c>
      <c r="H27" s="623">
        <v>-305</v>
      </c>
      <c r="I27" s="623">
        <v>-319</v>
      </c>
      <c r="J27" s="623"/>
      <c r="K27" s="632"/>
    </row>
    <row r="28" spans="1:11" s="2" customFormat="1">
      <c r="A28" s="3">
        <v>3</v>
      </c>
      <c r="B28" s="544" t="s">
        <v>548</v>
      </c>
      <c r="C28" s="160" t="s">
        <v>126</v>
      </c>
      <c r="D28" s="622">
        <v>21.108361410441297</v>
      </c>
      <c r="E28" s="623">
        <v>21.598685189999998</v>
      </c>
      <c r="F28" s="623">
        <v>22.232259689999999</v>
      </c>
      <c r="G28" s="623">
        <v>22.232259689999999</v>
      </c>
      <c r="H28" s="623">
        <v>20.734517750000009</v>
      </c>
      <c r="I28" s="623">
        <v>0</v>
      </c>
      <c r="J28" s="623"/>
      <c r="K28" s="632"/>
    </row>
    <row r="29" spans="1:11" s="2" customFormat="1">
      <c r="A29" s="3">
        <v>4</v>
      </c>
      <c r="B29" s="544" t="s">
        <v>549</v>
      </c>
      <c r="C29" s="160" t="s">
        <v>126</v>
      </c>
      <c r="D29" s="622">
        <v>-215</v>
      </c>
      <c r="E29" s="623">
        <v>-199</v>
      </c>
      <c r="F29" s="623">
        <v>-179</v>
      </c>
      <c r="G29" s="623">
        <v>0</v>
      </c>
      <c r="H29" s="623">
        <v>0</v>
      </c>
      <c r="I29" s="623">
        <v>0</v>
      </c>
      <c r="J29" s="623"/>
      <c r="K29" s="632"/>
    </row>
    <row r="30" spans="1:11" s="2" customFormat="1">
      <c r="A30" s="3">
        <v>5</v>
      </c>
      <c r="B30" s="544" t="s">
        <v>550</v>
      </c>
      <c r="C30" s="160" t="s">
        <v>126</v>
      </c>
      <c r="D30" s="622">
        <v>45.707342586693883</v>
      </c>
      <c r="E30" s="623">
        <v>36.434556936893372</v>
      </c>
      <c r="F30" s="623">
        <v>27.357920700000001</v>
      </c>
      <c r="G30" s="623">
        <v>0</v>
      </c>
      <c r="H30" s="623">
        <v>0</v>
      </c>
      <c r="I30" s="623">
        <v>0</v>
      </c>
      <c r="J30" s="623"/>
      <c r="K30" s="632"/>
    </row>
    <row r="31" spans="1:11" s="2" customFormat="1">
      <c r="A31" s="3">
        <v>6</v>
      </c>
      <c r="B31" s="544" t="s">
        <v>551</v>
      </c>
      <c r="C31" s="160" t="s">
        <v>126</v>
      </c>
      <c r="D31" s="622">
        <v>83</v>
      </c>
      <c r="E31" s="623">
        <v>40</v>
      </c>
      <c r="F31" s="623">
        <v>0</v>
      </c>
      <c r="G31" s="623">
        <v>-11</v>
      </c>
      <c r="H31" s="623">
        <v>0.45110357978542653</v>
      </c>
      <c r="I31" s="623">
        <v>2</v>
      </c>
      <c r="J31" s="623"/>
      <c r="K31" s="632"/>
    </row>
    <row r="32" spans="1:11" s="2" customFormat="1">
      <c r="A32" s="3">
        <v>7</v>
      </c>
      <c r="B32" s="544" t="s">
        <v>552</v>
      </c>
      <c r="C32" s="160" t="s">
        <v>126</v>
      </c>
      <c r="D32" s="622">
        <v>-1.8029245628999997</v>
      </c>
      <c r="E32" s="623">
        <v>-2.2699573819999999</v>
      </c>
      <c r="F32" s="623">
        <v>-2.8711564699999998</v>
      </c>
      <c r="G32" s="623">
        <v>-3.1122719167300001</v>
      </c>
      <c r="H32" s="623">
        <v>-2.916930748</v>
      </c>
      <c r="I32" s="623">
        <v>-3.3174192900000001</v>
      </c>
      <c r="J32" s="623"/>
      <c r="K32" s="632"/>
    </row>
    <row r="33" spans="1:11" s="2" customFormat="1">
      <c r="A33" s="3">
        <v>8</v>
      </c>
      <c r="B33" s="544" t="s">
        <v>553</v>
      </c>
      <c r="C33" s="160" t="s">
        <v>126</v>
      </c>
      <c r="D33" s="622">
        <v>0</v>
      </c>
      <c r="E33" s="623">
        <v>0</v>
      </c>
      <c r="F33" s="623">
        <v>0</v>
      </c>
      <c r="G33" s="623">
        <v>-3.5677410000000007E-2</v>
      </c>
      <c r="H33" s="623">
        <v>-1.06975698</v>
      </c>
      <c r="I33" s="623">
        <v>-0.72411406999999994</v>
      </c>
      <c r="J33" s="623"/>
      <c r="K33" s="632"/>
    </row>
    <row r="34" spans="1:11" s="2" customFormat="1">
      <c r="A34" s="3">
        <v>9</v>
      </c>
      <c r="B34" s="544" t="s">
        <v>554</v>
      </c>
      <c r="C34" s="160" t="s">
        <v>126</v>
      </c>
      <c r="D34" s="622">
        <v>0</v>
      </c>
      <c r="E34" s="623">
        <v>0</v>
      </c>
      <c r="F34" s="623">
        <v>0</v>
      </c>
      <c r="G34" s="623">
        <v>0</v>
      </c>
      <c r="H34" s="623">
        <v>0</v>
      </c>
      <c r="I34" s="623">
        <v>-3.1850938900000454</v>
      </c>
      <c r="J34" s="623"/>
      <c r="K34" s="632"/>
    </row>
    <row r="35" spans="1:11" s="2" customFormat="1">
      <c r="A35" s="3">
        <v>10</v>
      </c>
      <c r="B35" s="544" t="s">
        <v>555</v>
      </c>
      <c r="C35" s="160" t="s">
        <v>126</v>
      </c>
      <c r="D35" s="622">
        <v>-30</v>
      </c>
      <c r="E35" s="623">
        <v>-1</v>
      </c>
      <c r="F35" s="623">
        <v>0</v>
      </c>
      <c r="G35" s="623">
        <v>-15</v>
      </c>
      <c r="H35" s="623">
        <v>-1</v>
      </c>
      <c r="I35" s="623">
        <v>-6</v>
      </c>
      <c r="J35" s="623"/>
      <c r="K35" s="632"/>
    </row>
    <row r="36" spans="1:11" s="2" customFormat="1">
      <c r="A36" s="3">
        <v>11</v>
      </c>
      <c r="B36" s="544" t="s">
        <v>556</v>
      </c>
      <c r="C36" s="160" t="s">
        <v>126</v>
      </c>
      <c r="D36" s="622">
        <v>0</v>
      </c>
      <c r="E36" s="623">
        <v>0</v>
      </c>
      <c r="F36" s="623">
        <v>0</v>
      </c>
      <c r="G36" s="623">
        <v>-4.9190431599999727</v>
      </c>
      <c r="H36" s="623">
        <v>-21.226457879999998</v>
      </c>
      <c r="I36" s="623">
        <v>-17.529711290000002</v>
      </c>
      <c r="J36" s="623"/>
      <c r="K36" s="632"/>
    </row>
    <row r="37" spans="1:11" s="2" customFormat="1">
      <c r="A37" s="3">
        <v>12</v>
      </c>
      <c r="B37" s="544" t="s">
        <v>557</v>
      </c>
      <c r="C37" s="160" t="s">
        <v>126</v>
      </c>
      <c r="D37" s="622">
        <v>0</v>
      </c>
      <c r="E37" s="623">
        <v>0</v>
      </c>
      <c r="F37" s="623">
        <v>0</v>
      </c>
      <c r="G37" s="623">
        <v>0</v>
      </c>
      <c r="H37" s="623">
        <v>-1.35563067</v>
      </c>
      <c r="I37" s="623">
        <v>-1.0924227399999999</v>
      </c>
      <c r="J37" s="623"/>
      <c r="K37" s="632"/>
    </row>
    <row r="38" spans="1:11" s="2" customFormat="1">
      <c r="A38" s="3">
        <v>13</v>
      </c>
      <c r="B38" s="544" t="s">
        <v>558</v>
      </c>
      <c r="C38" s="160" t="s">
        <v>126</v>
      </c>
      <c r="D38" s="622">
        <v>0</v>
      </c>
      <c r="E38" s="623">
        <v>0</v>
      </c>
      <c r="F38" s="623">
        <v>0</v>
      </c>
      <c r="G38" s="623">
        <v>0</v>
      </c>
      <c r="H38" s="623">
        <v>0</v>
      </c>
      <c r="I38" s="623">
        <v>-8.9</v>
      </c>
      <c r="J38" s="623"/>
      <c r="K38" s="632"/>
    </row>
    <row r="39" spans="1:11" s="2" customFormat="1">
      <c r="A39" s="3">
        <v>14</v>
      </c>
      <c r="B39" s="544" t="s">
        <v>559</v>
      </c>
      <c r="C39" s="160" t="s">
        <v>126</v>
      </c>
      <c r="D39" s="622">
        <v>0</v>
      </c>
      <c r="E39" s="623">
        <v>0</v>
      </c>
      <c r="F39" s="623">
        <v>0</v>
      </c>
      <c r="G39" s="623">
        <v>0</v>
      </c>
      <c r="H39" s="623">
        <v>0</v>
      </c>
      <c r="I39" s="623">
        <v>-3.6751768299999883</v>
      </c>
      <c r="J39" s="623"/>
      <c r="K39" s="632"/>
    </row>
    <row r="40" spans="1:11" s="2" customFormat="1">
      <c r="A40" s="3">
        <v>15</v>
      </c>
      <c r="B40" s="544" t="s">
        <v>560</v>
      </c>
      <c r="C40" s="160" t="s">
        <v>126</v>
      </c>
      <c r="D40" s="622">
        <v>0</v>
      </c>
      <c r="E40" s="623">
        <v>0</v>
      </c>
      <c r="F40" s="623">
        <v>0</v>
      </c>
      <c r="G40" s="623">
        <v>0</v>
      </c>
      <c r="H40" s="623">
        <v>0</v>
      </c>
      <c r="I40" s="623">
        <v>-14</v>
      </c>
      <c r="J40" s="623"/>
      <c r="K40" s="632"/>
    </row>
    <row r="41" spans="1:11" s="2" customFormat="1">
      <c r="A41" s="3">
        <v>16</v>
      </c>
      <c r="B41" s="544" t="s">
        <v>561</v>
      </c>
      <c r="C41" s="160" t="s">
        <v>126</v>
      </c>
      <c r="D41" s="622">
        <v>0</v>
      </c>
      <c r="E41" s="623">
        <v>0</v>
      </c>
      <c r="F41" s="623">
        <v>0</v>
      </c>
      <c r="G41" s="623">
        <v>0</v>
      </c>
      <c r="H41" s="623">
        <v>0</v>
      </c>
      <c r="I41" s="623">
        <v>-0.61276066000000007</v>
      </c>
      <c r="J41" s="623"/>
      <c r="K41" s="632"/>
    </row>
    <row r="42" spans="1:11" s="2" customFormat="1">
      <c r="A42" s="3">
        <v>17</v>
      </c>
      <c r="B42" s="544" t="s">
        <v>562</v>
      </c>
      <c r="C42" s="160" t="s">
        <v>126</v>
      </c>
      <c r="D42" s="622">
        <v>0</v>
      </c>
      <c r="E42" s="623">
        <v>0</v>
      </c>
      <c r="F42" s="623">
        <v>-3</v>
      </c>
      <c r="G42" s="623">
        <v>0</v>
      </c>
      <c r="H42" s="623">
        <v>0</v>
      </c>
      <c r="I42" s="623">
        <v>0</v>
      </c>
      <c r="J42" s="623"/>
      <c r="K42" s="632"/>
    </row>
    <row r="43" spans="1:11" s="2" customFormat="1">
      <c r="A43" s="3">
        <v>18</v>
      </c>
      <c r="B43" s="544" t="s">
        <v>563</v>
      </c>
      <c r="C43" s="160" t="s">
        <v>126</v>
      </c>
      <c r="D43" s="622">
        <v>0</v>
      </c>
      <c r="E43" s="623">
        <v>0</v>
      </c>
      <c r="F43" s="623">
        <v>-3</v>
      </c>
      <c r="G43" s="623">
        <v>0</v>
      </c>
      <c r="H43" s="623">
        <v>0</v>
      </c>
      <c r="I43" s="623">
        <v>0</v>
      </c>
      <c r="J43" s="623"/>
      <c r="K43" s="632"/>
    </row>
    <row r="44" spans="1:11" s="2" customFormat="1">
      <c r="A44" s="3">
        <v>19</v>
      </c>
      <c r="B44" s="544" t="s">
        <v>564</v>
      </c>
      <c r="C44" s="160" t="s">
        <v>126</v>
      </c>
      <c r="D44" s="622">
        <v>0</v>
      </c>
      <c r="E44" s="623">
        <v>0</v>
      </c>
      <c r="F44" s="623">
        <v>0</v>
      </c>
      <c r="G44" s="623">
        <v>0</v>
      </c>
      <c r="H44" s="623">
        <v>-1.33857</v>
      </c>
      <c r="I44" s="623">
        <v>0</v>
      </c>
      <c r="J44" s="623"/>
      <c r="K44" s="632"/>
    </row>
    <row r="45" spans="1:11" s="2" customFormat="1">
      <c r="A45" s="3">
        <v>20</v>
      </c>
      <c r="B45" s="941" t="s">
        <v>565</v>
      </c>
      <c r="C45" s="160" t="s">
        <v>126</v>
      </c>
      <c r="D45" s="622">
        <v>0</v>
      </c>
      <c r="E45" s="623">
        <v>0</v>
      </c>
      <c r="F45" s="623">
        <v>0</v>
      </c>
      <c r="G45" s="623">
        <v>0</v>
      </c>
      <c r="H45" s="623">
        <v>0</v>
      </c>
      <c r="I45" s="623">
        <v>-4.1236280000000001</v>
      </c>
      <c r="J45" s="623"/>
      <c r="K45" s="632"/>
    </row>
    <row r="46" spans="1:11" s="2" customFormat="1">
      <c r="A46" s="3">
        <v>21</v>
      </c>
      <c r="B46" s="941" t="s">
        <v>566</v>
      </c>
      <c r="C46" s="160" t="s">
        <v>126</v>
      </c>
      <c r="D46" s="622">
        <v>-950.36013402103026</v>
      </c>
      <c r="E46" s="623">
        <v>-935.26077086173314</v>
      </c>
      <c r="F46" s="623">
        <v>-956.801643129372</v>
      </c>
      <c r="G46" s="623">
        <v>-959.77201820441837</v>
      </c>
      <c r="H46" s="623">
        <v>-982.80591206377687</v>
      </c>
      <c r="I46" s="623">
        <v>-1010.3167150289406</v>
      </c>
      <c r="J46" s="623"/>
      <c r="K46" s="632"/>
    </row>
    <row r="47" spans="1:11" s="2" customFormat="1">
      <c r="A47" s="3">
        <v>22</v>
      </c>
      <c r="B47" s="941" t="s">
        <v>567</v>
      </c>
      <c r="C47" s="160" t="s">
        <v>126</v>
      </c>
      <c r="D47" s="622">
        <v>-2.6452913719663038</v>
      </c>
      <c r="E47" s="623">
        <v>-3.0523250029950963</v>
      </c>
      <c r="F47" s="623">
        <v>-4.1960062449737077</v>
      </c>
      <c r="G47" s="623">
        <v>-4.2558787006337022</v>
      </c>
      <c r="H47" s="623">
        <v>-5.1194613041570634</v>
      </c>
      <c r="I47" s="623">
        <v>-5.5341375773519639</v>
      </c>
      <c r="J47" s="623"/>
      <c r="K47" s="632"/>
    </row>
    <row r="48" spans="1:11" s="2" customFormat="1">
      <c r="A48" s="3">
        <v>23</v>
      </c>
      <c r="B48" s="941" t="s">
        <v>568</v>
      </c>
      <c r="C48" s="160" t="s">
        <v>126</v>
      </c>
      <c r="D48" s="622">
        <v>0.94950283778200006</v>
      </c>
      <c r="E48" s="623">
        <v>0.15704675770662624</v>
      </c>
      <c r="F48" s="623">
        <v>-0.33540464208954307</v>
      </c>
      <c r="G48" s="623">
        <v>-1.8609624064083949</v>
      </c>
      <c r="H48" s="623">
        <v>-1.9308649983305304</v>
      </c>
      <c r="I48" s="623">
        <v>3.1170827670237604</v>
      </c>
      <c r="J48" s="623"/>
      <c r="K48" s="632"/>
    </row>
    <row r="49" spans="1:11" s="2" customFormat="1">
      <c r="A49" s="3">
        <v>24</v>
      </c>
      <c r="B49" s="941" t="s">
        <v>569</v>
      </c>
      <c r="C49" s="160" t="s">
        <v>126</v>
      </c>
      <c r="D49" s="622">
        <v>0</v>
      </c>
      <c r="E49" s="623">
        <v>0</v>
      </c>
      <c r="F49" s="623">
        <v>0</v>
      </c>
      <c r="G49" s="623">
        <v>0</v>
      </c>
      <c r="H49" s="623">
        <v>0.24778010468563902</v>
      </c>
      <c r="I49" s="623">
        <v>0.26104188001550105</v>
      </c>
      <c r="J49" s="623"/>
      <c r="K49" s="632"/>
    </row>
    <row r="50" spans="1:11" s="2" customFormat="1">
      <c r="A50" s="3">
        <v>25</v>
      </c>
      <c r="B50" s="941" t="s">
        <v>570</v>
      </c>
      <c r="C50" s="160" t="s">
        <v>126</v>
      </c>
      <c r="D50" s="622">
        <v>0</v>
      </c>
      <c r="E50" s="623">
        <v>0</v>
      </c>
      <c r="F50" s="623">
        <v>0</v>
      </c>
      <c r="G50" s="623">
        <v>0</v>
      </c>
      <c r="H50" s="623">
        <v>7.9350947423272036</v>
      </c>
      <c r="I50" s="623">
        <v>8.4316728030791257</v>
      </c>
      <c r="J50" s="623"/>
      <c r="K50" s="632"/>
    </row>
    <row r="51" spans="1:11" s="2" customFormat="1">
      <c r="A51" s="3">
        <v>26</v>
      </c>
      <c r="B51" s="941" t="s">
        <v>571</v>
      </c>
      <c r="C51" s="160" t="s">
        <v>126</v>
      </c>
      <c r="D51" s="622">
        <v>0</v>
      </c>
      <c r="E51" s="623">
        <v>0</v>
      </c>
      <c r="F51" s="623">
        <v>0</v>
      </c>
      <c r="G51" s="623">
        <v>-1.678600693014533</v>
      </c>
      <c r="H51" s="623">
        <v>0</v>
      </c>
      <c r="I51" s="623">
        <v>0</v>
      </c>
      <c r="J51" s="623"/>
      <c r="K51" s="632"/>
    </row>
    <row r="52" spans="1:11" s="2" customFormat="1">
      <c r="A52" s="3">
        <v>27</v>
      </c>
      <c r="B52" s="941" t="s">
        <v>572</v>
      </c>
      <c r="C52" s="160" t="s">
        <v>126</v>
      </c>
      <c r="D52" s="622">
        <v>-4.1158587849691619</v>
      </c>
      <c r="E52" s="623">
        <v>8.6904388889053337</v>
      </c>
      <c r="F52" s="623">
        <v>4.9832696554747304</v>
      </c>
      <c r="G52" s="623">
        <v>1.7386911435958436</v>
      </c>
      <c r="H52" s="623">
        <v>1.1111675184507499</v>
      </c>
      <c r="I52" s="623">
        <v>1.0539126079760823</v>
      </c>
      <c r="J52" s="623"/>
      <c r="K52" s="632"/>
    </row>
    <row r="53" spans="1:11" s="2" customFormat="1">
      <c r="A53" s="3">
        <v>28</v>
      </c>
      <c r="B53" s="941" t="s">
        <v>573</v>
      </c>
      <c r="C53" s="160" t="s">
        <v>126</v>
      </c>
      <c r="D53" s="622">
        <v>-1.097390202571721</v>
      </c>
      <c r="E53" s="623">
        <v>0</v>
      </c>
      <c r="F53" s="623">
        <v>0</v>
      </c>
      <c r="G53" s="623">
        <v>0</v>
      </c>
      <c r="H53" s="623">
        <v>0</v>
      </c>
      <c r="I53" s="623">
        <v>0</v>
      </c>
      <c r="J53" s="623"/>
      <c r="K53" s="632"/>
    </row>
    <row r="54" spans="1:11" s="2" customFormat="1">
      <c r="A54" s="3">
        <v>29</v>
      </c>
      <c r="B54" s="941" t="s">
        <v>241</v>
      </c>
      <c r="C54" s="160" t="s">
        <v>126</v>
      </c>
      <c r="D54" s="622">
        <v>0</v>
      </c>
      <c r="E54" s="623">
        <v>0</v>
      </c>
      <c r="F54" s="623">
        <v>0</v>
      </c>
      <c r="G54" s="623">
        <v>0</v>
      </c>
      <c r="H54" s="623">
        <v>0</v>
      </c>
      <c r="I54" s="623">
        <v>0</v>
      </c>
      <c r="J54" s="623"/>
      <c r="K54" s="632"/>
    </row>
    <row r="55" spans="1:11" s="2" customFormat="1">
      <c r="A55" s="3">
        <v>30</v>
      </c>
      <c r="B55" s="941" t="s">
        <v>241</v>
      </c>
      <c r="C55" s="160" t="s">
        <v>126</v>
      </c>
      <c r="D55" s="622">
        <v>0</v>
      </c>
      <c r="E55" s="623">
        <v>0</v>
      </c>
      <c r="F55" s="623">
        <v>0</v>
      </c>
      <c r="G55" s="623">
        <v>0</v>
      </c>
      <c r="H55" s="623">
        <v>0</v>
      </c>
      <c r="I55" s="623">
        <v>0</v>
      </c>
      <c r="J55" s="623"/>
      <c r="K55" s="632"/>
    </row>
    <row r="56" spans="1:11" s="2" customFormat="1">
      <c r="A56" s="3">
        <v>31</v>
      </c>
      <c r="B56" s="544" t="s">
        <v>574</v>
      </c>
      <c r="C56" s="160" t="s">
        <v>126</v>
      </c>
      <c r="D56" s="622">
        <v>-0.54556295078404027</v>
      </c>
      <c r="E56" s="623">
        <v>0.61589926782197513</v>
      </c>
      <c r="F56" s="623">
        <v>0.29895757340251383</v>
      </c>
      <c r="G56" s="623">
        <v>-0.28388949899281796</v>
      </c>
      <c r="H56" s="623">
        <v>-7.1882730609829082E-2</v>
      </c>
      <c r="I56" s="623">
        <v>1.3829492710648901</v>
      </c>
      <c r="J56" s="623"/>
      <c r="K56" s="632"/>
    </row>
    <row r="57" spans="1:11" s="2" customFormat="1">
      <c r="B57" s="12" t="s">
        <v>389</v>
      </c>
      <c r="C57" s="160" t="s">
        <v>126</v>
      </c>
      <c r="D57" s="636">
        <v>-1414.5767467193043</v>
      </c>
      <c r="E57" s="637">
        <v>-1406.7335970302008</v>
      </c>
      <c r="F57" s="637">
        <v>-1458.819188036598</v>
      </c>
      <c r="G57" s="637">
        <v>-1329.2956264166019</v>
      </c>
      <c r="H57" s="637">
        <v>-1326.3558036796251</v>
      </c>
      <c r="I57" s="637">
        <v>-1412.9778287443476</v>
      </c>
      <c r="J57" s="637">
        <v>0</v>
      </c>
      <c r="K57" s="638">
        <v>0</v>
      </c>
    </row>
    <row r="58" spans="1:11" s="2" customFormat="1">
      <c r="C58" s="144"/>
      <c r="D58" s="54"/>
      <c r="E58" s="53"/>
      <c r="F58" s="53"/>
      <c r="G58" s="53"/>
      <c r="H58" s="53"/>
      <c r="I58" s="53"/>
      <c r="J58" s="53"/>
      <c r="K58" s="53"/>
    </row>
    <row r="59" spans="1:11" s="2" customFormat="1">
      <c r="B59" s="12" t="s">
        <v>435</v>
      </c>
      <c r="C59" s="160" t="s">
        <v>126</v>
      </c>
      <c r="D59" s="636">
        <v>293.3349524206958</v>
      </c>
      <c r="E59" s="637">
        <v>283.7615559097992</v>
      </c>
      <c r="F59" s="637">
        <v>301.19423025340211</v>
      </c>
      <c r="G59" s="637">
        <v>319.50008498339821</v>
      </c>
      <c r="H59" s="637">
        <v>354.64419632037493</v>
      </c>
      <c r="I59" s="637">
        <v>394.02217125565244</v>
      </c>
      <c r="J59" s="637">
        <v>0</v>
      </c>
      <c r="K59" s="638">
        <v>0</v>
      </c>
    </row>
    <row r="60" spans="1:11" s="2" customFormat="1">
      <c r="B60" s="2" t="s">
        <v>390</v>
      </c>
      <c r="C60" s="160" t="s">
        <v>126</v>
      </c>
      <c r="D60" s="620">
        <v>293.33495242069557</v>
      </c>
      <c r="E60" s="621">
        <v>283.76155590979909</v>
      </c>
      <c r="F60" s="621">
        <v>301.19423025340217</v>
      </c>
      <c r="G60" s="621">
        <v>319.47822668548173</v>
      </c>
      <c r="H60" s="621">
        <v>354.64419632037453</v>
      </c>
      <c r="I60" s="621">
        <v>394.02217125565227</v>
      </c>
      <c r="J60" s="621"/>
      <c r="K60" s="631"/>
    </row>
    <row r="61" spans="1:11" s="2" customFormat="1">
      <c r="C61" s="144" t="s">
        <v>393</v>
      </c>
      <c r="D61" s="667" t="s">
        <v>631</v>
      </c>
      <c r="E61" s="668" t="s">
        <v>631</v>
      </c>
      <c r="F61" s="668" t="s">
        <v>631</v>
      </c>
      <c r="G61" s="668" t="s">
        <v>631</v>
      </c>
      <c r="H61" s="668" t="s">
        <v>631</v>
      </c>
      <c r="I61" s="668" t="s">
        <v>631</v>
      </c>
      <c r="J61" s="668" t="s">
        <v>604</v>
      </c>
      <c r="K61" s="669" t="s">
        <v>604</v>
      </c>
    </row>
    <row r="62" spans="1:11" s="2" customFormat="1">
      <c r="B62" s="2" t="s">
        <v>82</v>
      </c>
      <c r="C62" s="144"/>
      <c r="D62" s="55"/>
    </row>
    <row r="63" spans="1:11" s="2" customFormat="1">
      <c r="B63" s="12" t="s">
        <v>391</v>
      </c>
      <c r="C63" s="160"/>
      <c r="D63" s="55"/>
    </row>
    <row r="64" spans="1:11" s="2" customFormat="1">
      <c r="A64" s="3">
        <v>1</v>
      </c>
      <c r="B64" s="543" t="s">
        <v>575</v>
      </c>
      <c r="C64" s="160" t="s">
        <v>126</v>
      </c>
      <c r="D64" s="620">
        <v>5.5946936100000011</v>
      </c>
      <c r="E64" s="621">
        <v>4.3466038900000008</v>
      </c>
      <c r="F64" s="621">
        <v>3.0507138100000004</v>
      </c>
      <c r="G64" s="621">
        <v>3.1650880179163967</v>
      </c>
      <c r="H64" s="621">
        <v>3.6523899316536834</v>
      </c>
      <c r="I64" s="621">
        <v>4.5683984549999996</v>
      </c>
      <c r="J64" s="621"/>
      <c r="K64" s="631"/>
    </row>
    <row r="65" spans="1:11" s="2" customFormat="1">
      <c r="A65" s="3">
        <v>2</v>
      </c>
      <c r="B65" s="543" t="s">
        <v>576</v>
      </c>
      <c r="C65" s="160" t="s">
        <v>126</v>
      </c>
      <c r="D65" s="622">
        <v>1.294</v>
      </c>
      <c r="E65" s="623">
        <v>1.363936998</v>
      </c>
      <c r="F65" s="623">
        <v>1.3900442208799999</v>
      </c>
      <c r="G65" s="623">
        <v>1.1725999038709374</v>
      </c>
      <c r="H65" s="623">
        <v>1.5102528</v>
      </c>
      <c r="I65" s="623">
        <v>1.5706613279182753</v>
      </c>
      <c r="J65" s="623"/>
      <c r="K65" s="632"/>
    </row>
    <row r="66" spans="1:11" s="2" customFormat="1">
      <c r="A66" s="3">
        <v>3</v>
      </c>
      <c r="B66" s="543" t="s">
        <v>577</v>
      </c>
      <c r="C66" s="160" t="s">
        <v>126</v>
      </c>
      <c r="D66" s="622">
        <v>27.704000000000001</v>
      </c>
      <c r="E66" s="623">
        <v>28.349116956</v>
      </c>
      <c r="F66" s="623">
        <v>28.994495933993399</v>
      </c>
      <c r="G66" s="623">
        <v>29.270238000726071</v>
      </c>
      <c r="H66" s="623">
        <v>51.889195245404672</v>
      </c>
      <c r="I66" s="623">
        <v>53.240351799999999</v>
      </c>
      <c r="J66" s="623"/>
      <c r="K66" s="632"/>
    </row>
    <row r="67" spans="1:11" s="2" customFormat="1">
      <c r="A67" s="3">
        <v>4</v>
      </c>
      <c r="B67" s="543" t="s">
        <v>570</v>
      </c>
      <c r="C67" s="160" t="s">
        <v>126</v>
      </c>
      <c r="D67" s="622">
        <v>1.6270736628400475</v>
      </c>
      <c r="E67" s="623">
        <v>2.8439999999999999</v>
      </c>
      <c r="F67" s="623">
        <v>2.8569859836340501</v>
      </c>
      <c r="G67" s="623">
        <v>2.906427774311517</v>
      </c>
      <c r="H67" s="623">
        <v>7.9132791803506546</v>
      </c>
      <c r="I67" s="623">
        <v>8.4316728030791257</v>
      </c>
      <c r="J67" s="623"/>
      <c r="K67" s="632"/>
    </row>
    <row r="68" spans="1:11" s="2" customFormat="1">
      <c r="A68" s="3">
        <v>5</v>
      </c>
      <c r="B68" s="543" t="s">
        <v>578</v>
      </c>
      <c r="C68" s="160" t="s">
        <v>126</v>
      </c>
      <c r="D68" s="622">
        <v>2.024045271172796E-2</v>
      </c>
      <c r="E68" s="623">
        <v>0.16900000000000001</v>
      </c>
      <c r="F68" s="623">
        <v>1.3068782597137301E-2</v>
      </c>
      <c r="G68" s="623">
        <v>1.3967208699726735E-2</v>
      </c>
      <c r="H68" s="623">
        <v>2.1815561976549415E-2</v>
      </c>
      <c r="I68" s="623">
        <v>3.5272710776102736E-2</v>
      </c>
      <c r="J68" s="623"/>
      <c r="K68" s="632"/>
    </row>
    <row r="69" spans="1:11" s="2" customFormat="1">
      <c r="A69" s="3">
        <v>6</v>
      </c>
      <c r="B69" s="543" t="s">
        <v>579</v>
      </c>
      <c r="C69" s="160" t="s">
        <v>126</v>
      </c>
      <c r="D69" s="622">
        <v>0.13915311239312975</v>
      </c>
      <c r="E69" s="623">
        <v>0.14599999999999999</v>
      </c>
      <c r="F69" s="623">
        <v>0.14620689009589202</v>
      </c>
      <c r="G69" s="623">
        <v>0.14636269905233951</v>
      </c>
      <c r="H69" s="623">
        <v>0.66133283523570641</v>
      </c>
      <c r="I69" s="623">
        <v>0.76319469002511831</v>
      </c>
      <c r="J69" s="623"/>
      <c r="K69" s="632"/>
    </row>
    <row r="70" spans="1:11" s="2" customFormat="1">
      <c r="A70" s="3">
        <v>7</v>
      </c>
      <c r="B70" s="543" t="s">
        <v>580</v>
      </c>
      <c r="C70" s="160" t="s">
        <v>126</v>
      </c>
      <c r="D70" s="622">
        <v>4.3929999999999998</v>
      </c>
      <c r="E70" s="623">
        <v>4.5792738480000006</v>
      </c>
      <c r="F70" s="623">
        <v>6.4217686458100598</v>
      </c>
      <c r="G70" s="623">
        <v>6.4551038762011173</v>
      </c>
      <c r="H70" s="623">
        <v>4.140058561646879</v>
      </c>
      <c r="I70" s="623">
        <v>4.2791639999999997</v>
      </c>
      <c r="J70" s="623"/>
      <c r="K70" s="632"/>
    </row>
    <row r="71" spans="1:11" s="2" customFormat="1">
      <c r="A71" s="3">
        <v>8</v>
      </c>
      <c r="B71" s="543" t="s">
        <v>581</v>
      </c>
      <c r="C71" s="160" t="s">
        <v>126</v>
      </c>
      <c r="D71" s="622">
        <v>-2.1320383527756656E-3</v>
      </c>
      <c r="E71" s="623">
        <v>0.13464009700000001</v>
      </c>
      <c r="F71" s="623">
        <v>-0.49735067199999999</v>
      </c>
      <c r="G71" s="623">
        <v>0.24381375291281918</v>
      </c>
      <c r="H71" s="623">
        <v>0.55995009953662056</v>
      </c>
      <c r="I71" s="623">
        <v>2.3305134948805439E-2</v>
      </c>
      <c r="J71" s="623"/>
      <c r="K71" s="632"/>
    </row>
    <row r="72" spans="1:11" s="2" customFormat="1">
      <c r="A72" s="3">
        <v>9</v>
      </c>
      <c r="B72" s="543" t="s">
        <v>582</v>
      </c>
      <c r="C72" s="160" t="s">
        <v>126</v>
      </c>
      <c r="D72" s="622">
        <v>18.632000000000001</v>
      </c>
      <c r="E72" s="623">
        <v>19.707310328000002</v>
      </c>
      <c r="F72" s="623">
        <v>18.88441018</v>
      </c>
      <c r="G72" s="623">
        <v>18.735885399999997</v>
      </c>
      <c r="H72" s="623">
        <v>19.517126009999998</v>
      </c>
      <c r="I72" s="623">
        <v>15.786928380000001</v>
      </c>
      <c r="J72" s="623"/>
      <c r="K72" s="632"/>
    </row>
    <row r="73" spans="1:11" s="2" customFormat="1">
      <c r="A73" s="3">
        <v>10</v>
      </c>
      <c r="B73" s="543" t="s">
        <v>583</v>
      </c>
      <c r="C73" s="160" t="s">
        <v>126</v>
      </c>
      <c r="D73" s="622">
        <v>0.59299999999999997</v>
      </c>
      <c r="E73" s="623">
        <v>1.7067747365881436</v>
      </c>
      <c r="F73" s="623">
        <v>1.8366083560653201</v>
      </c>
      <c r="G73" s="623">
        <v>1.5836535209693754</v>
      </c>
      <c r="H73" s="623">
        <v>1.5198598273695607</v>
      </c>
      <c r="I73" s="623">
        <v>1.0073420930000001</v>
      </c>
      <c r="J73" s="623"/>
      <c r="K73" s="632"/>
    </row>
    <row r="74" spans="1:11" s="2" customFormat="1">
      <c r="A74" s="3">
        <v>11</v>
      </c>
      <c r="B74" s="543" t="s">
        <v>584</v>
      </c>
      <c r="C74" s="160" t="s">
        <v>126</v>
      </c>
      <c r="D74" s="622">
        <v>0</v>
      </c>
      <c r="E74" s="623">
        <v>0</v>
      </c>
      <c r="F74" s="623">
        <v>0</v>
      </c>
      <c r="G74" s="623">
        <v>0</v>
      </c>
      <c r="H74" s="623">
        <v>0</v>
      </c>
      <c r="I74" s="623">
        <v>0</v>
      </c>
      <c r="J74" s="623"/>
      <c r="K74" s="632"/>
    </row>
    <row r="75" spans="1:11" s="2" customFormat="1">
      <c r="A75" s="3">
        <v>12</v>
      </c>
      <c r="B75" s="543" t="s">
        <v>585</v>
      </c>
      <c r="C75" s="160" t="s">
        <v>126</v>
      </c>
      <c r="D75" s="622">
        <v>0</v>
      </c>
      <c r="E75" s="623">
        <v>2.6789450000000003E-3</v>
      </c>
      <c r="F75" s="623">
        <v>0</v>
      </c>
      <c r="G75" s="623">
        <v>0.20397748521806044</v>
      </c>
      <c r="H75" s="623">
        <v>0.14745610373277962</v>
      </c>
      <c r="I75" s="623">
        <v>0.14110158095866535</v>
      </c>
      <c r="J75" s="623"/>
      <c r="K75" s="632"/>
    </row>
    <row r="76" spans="1:11" s="2" customFormat="1">
      <c r="A76" s="3">
        <v>13</v>
      </c>
      <c r="B76" s="543" t="s">
        <v>586</v>
      </c>
      <c r="C76" s="160" t="s">
        <v>126</v>
      </c>
      <c r="D76" s="622">
        <v>0</v>
      </c>
      <c r="E76" s="623">
        <v>0</v>
      </c>
      <c r="F76" s="623">
        <v>0</v>
      </c>
      <c r="G76" s="623">
        <v>8.9822250000000001E-4</v>
      </c>
      <c r="H76" s="623">
        <v>1.5525000000000001E-4</v>
      </c>
      <c r="I76" s="623">
        <v>0</v>
      </c>
      <c r="J76" s="623"/>
      <c r="K76" s="632"/>
    </row>
    <row r="77" spans="1:11" s="2" customFormat="1">
      <c r="A77" s="3">
        <v>14</v>
      </c>
      <c r="B77" s="543" t="s">
        <v>241</v>
      </c>
      <c r="C77" s="160" t="s">
        <v>126</v>
      </c>
      <c r="D77" s="622"/>
      <c r="E77" s="623"/>
      <c r="F77" s="623"/>
      <c r="G77" s="623"/>
      <c r="H77" s="623"/>
      <c r="I77" s="623"/>
      <c r="J77" s="623"/>
      <c r="K77" s="632"/>
    </row>
    <row r="78" spans="1:11" s="2" customFormat="1">
      <c r="A78" s="3">
        <v>15</v>
      </c>
      <c r="B78" s="543" t="s">
        <v>241</v>
      </c>
      <c r="C78" s="160" t="s">
        <v>126</v>
      </c>
      <c r="D78" s="622"/>
      <c r="E78" s="623"/>
      <c r="F78" s="623"/>
      <c r="G78" s="623"/>
      <c r="H78" s="623"/>
      <c r="I78" s="623"/>
      <c r="J78" s="623"/>
      <c r="K78" s="632"/>
    </row>
    <row r="79" spans="1:11" s="2" customFormat="1">
      <c r="A79" s="3">
        <v>16</v>
      </c>
      <c r="B79" s="543" t="s">
        <v>241</v>
      </c>
      <c r="C79" s="160" t="s">
        <v>126</v>
      </c>
      <c r="D79" s="622"/>
      <c r="E79" s="623"/>
      <c r="F79" s="623"/>
      <c r="G79" s="623"/>
      <c r="H79" s="623"/>
      <c r="I79" s="623"/>
      <c r="J79" s="623"/>
      <c r="K79" s="632"/>
    </row>
    <row r="80" spans="1:11" s="2" customFormat="1">
      <c r="A80" s="3">
        <v>17</v>
      </c>
      <c r="B80" s="543" t="s">
        <v>241</v>
      </c>
      <c r="C80" s="160" t="s">
        <v>126</v>
      </c>
      <c r="D80" s="622"/>
      <c r="E80" s="623"/>
      <c r="F80" s="623"/>
      <c r="G80" s="623"/>
      <c r="H80" s="623"/>
      <c r="I80" s="623"/>
      <c r="J80" s="623"/>
      <c r="K80" s="632"/>
    </row>
    <row r="81" spans="1:11" s="2" customFormat="1">
      <c r="A81" s="3">
        <v>18</v>
      </c>
      <c r="B81" s="543" t="s">
        <v>241</v>
      </c>
      <c r="C81" s="160" t="s">
        <v>126</v>
      </c>
      <c r="D81" s="622"/>
      <c r="E81" s="623"/>
      <c r="F81" s="623"/>
      <c r="G81" s="623"/>
      <c r="H81" s="623"/>
      <c r="I81" s="623"/>
      <c r="J81" s="623"/>
      <c r="K81" s="632"/>
    </row>
    <row r="82" spans="1:11" s="2" customFormat="1">
      <c r="A82" s="3">
        <v>19</v>
      </c>
      <c r="B82" s="543" t="s">
        <v>241</v>
      </c>
      <c r="C82" s="160" t="s">
        <v>126</v>
      </c>
      <c r="D82" s="622"/>
      <c r="E82" s="623"/>
      <c r="F82" s="623"/>
      <c r="G82" s="623"/>
      <c r="H82" s="623"/>
      <c r="I82" s="623"/>
      <c r="J82" s="623"/>
      <c r="K82" s="632"/>
    </row>
    <row r="83" spans="1:11" s="2" customFormat="1">
      <c r="A83" s="3">
        <v>20</v>
      </c>
      <c r="B83" s="543" t="s">
        <v>241</v>
      </c>
      <c r="C83" s="160" t="s">
        <v>126</v>
      </c>
      <c r="D83" s="622"/>
      <c r="E83" s="623"/>
      <c r="F83" s="623"/>
      <c r="G83" s="623"/>
      <c r="H83" s="623"/>
      <c r="I83" s="623"/>
      <c r="J83" s="623"/>
      <c r="K83" s="632"/>
    </row>
    <row r="84" spans="1:11" s="2" customFormat="1">
      <c r="A84" s="3">
        <v>21</v>
      </c>
      <c r="B84" s="543" t="s">
        <v>241</v>
      </c>
      <c r="C84" s="160" t="s">
        <v>126</v>
      </c>
      <c r="D84" s="622"/>
      <c r="E84" s="623"/>
      <c r="F84" s="623"/>
      <c r="G84" s="623"/>
      <c r="H84" s="623"/>
      <c r="I84" s="623"/>
      <c r="J84" s="623"/>
      <c r="K84" s="632"/>
    </row>
    <row r="85" spans="1:11" s="2" customFormat="1">
      <c r="A85" s="3">
        <v>22</v>
      </c>
      <c r="B85" s="543" t="s">
        <v>241</v>
      </c>
      <c r="C85" s="160" t="s">
        <v>126</v>
      </c>
      <c r="D85" s="622"/>
      <c r="E85" s="623"/>
      <c r="F85" s="623"/>
      <c r="G85" s="623"/>
      <c r="H85" s="623"/>
      <c r="I85" s="623"/>
      <c r="J85" s="623"/>
      <c r="K85" s="632"/>
    </row>
    <row r="86" spans="1:11" s="2" customFormat="1">
      <c r="A86" s="3">
        <v>23</v>
      </c>
      <c r="B86" s="543" t="s">
        <v>241</v>
      </c>
      <c r="C86" s="160" t="s">
        <v>126</v>
      </c>
      <c r="D86" s="622"/>
      <c r="E86" s="623"/>
      <c r="F86" s="623"/>
      <c r="G86" s="623"/>
      <c r="H86" s="623"/>
      <c r="I86" s="623"/>
      <c r="J86" s="623"/>
      <c r="K86" s="632"/>
    </row>
    <row r="87" spans="1:11" s="2" customFormat="1">
      <c r="A87" s="3">
        <v>24</v>
      </c>
      <c r="B87" s="543" t="s">
        <v>241</v>
      </c>
      <c r="C87" s="160" t="s">
        <v>126</v>
      </c>
      <c r="D87" s="622"/>
      <c r="E87" s="623"/>
      <c r="F87" s="623"/>
      <c r="G87" s="623"/>
      <c r="H87" s="623"/>
      <c r="I87" s="623"/>
      <c r="J87" s="623"/>
      <c r="K87" s="632"/>
    </row>
    <row r="88" spans="1:11" s="2" customFormat="1">
      <c r="A88" s="3">
        <v>25</v>
      </c>
      <c r="B88" s="543" t="s">
        <v>241</v>
      </c>
      <c r="C88" s="160" t="s">
        <v>126</v>
      </c>
      <c r="D88" s="658"/>
      <c r="E88" s="659"/>
      <c r="F88" s="659"/>
      <c r="G88" s="659"/>
      <c r="H88" s="659"/>
      <c r="I88" s="659"/>
      <c r="J88" s="659"/>
      <c r="K88" s="660"/>
    </row>
    <row r="89" spans="1:11" s="2" customFormat="1">
      <c r="B89" s="12" t="s">
        <v>169</v>
      </c>
      <c r="C89" s="160" t="s">
        <v>126</v>
      </c>
      <c r="D89" s="636">
        <v>59.995028799592134</v>
      </c>
      <c r="E89" s="637">
        <v>63.349335798588143</v>
      </c>
      <c r="F89" s="637">
        <v>63.096952131075845</v>
      </c>
      <c r="G89" s="637">
        <v>63.898015862378358</v>
      </c>
      <c r="H89" s="637">
        <v>91.53287140690712</v>
      </c>
      <c r="I89" s="637">
        <v>89.847392975706086</v>
      </c>
      <c r="J89" s="637">
        <v>0</v>
      </c>
      <c r="K89" s="638">
        <v>0</v>
      </c>
    </row>
    <row r="90" spans="1:11" s="2" customFormat="1">
      <c r="C90" s="144"/>
      <c r="D90" s="54"/>
      <c r="E90" s="53"/>
      <c r="F90" s="53"/>
      <c r="G90" s="53"/>
      <c r="H90" s="53"/>
      <c r="I90" s="53"/>
      <c r="J90" s="53"/>
      <c r="K90" s="53"/>
    </row>
    <row r="91" spans="1:11" s="2" customFormat="1">
      <c r="B91" s="12" t="s">
        <v>392</v>
      </c>
      <c r="C91" s="160" t="s">
        <v>126</v>
      </c>
      <c r="D91" s="636">
        <v>233.33992362110365</v>
      </c>
      <c r="E91" s="637">
        <v>220.41222011121107</v>
      </c>
      <c r="F91" s="637">
        <v>238.09727812232626</v>
      </c>
      <c r="G91" s="637">
        <v>255.60206912101984</v>
      </c>
      <c r="H91" s="637">
        <v>263.1113249134678</v>
      </c>
      <c r="I91" s="637">
        <v>304.17477827994634</v>
      </c>
      <c r="J91" s="637">
        <v>0</v>
      </c>
      <c r="K91" s="638">
        <v>0</v>
      </c>
    </row>
    <row r="92" spans="1:11" s="2" customFormat="1">
      <c r="B92" s="12" t="s">
        <v>480</v>
      </c>
      <c r="C92" s="160" t="s">
        <v>126</v>
      </c>
      <c r="D92" s="670">
        <v>233.34020502760728</v>
      </c>
      <c r="E92" s="671">
        <v>220.38878061459545</v>
      </c>
      <c r="F92" s="671">
        <v>238.09758662606339</v>
      </c>
      <c r="G92" s="671">
        <v>255.60206912101978</v>
      </c>
      <c r="H92" s="671">
        <v>263.11904948297274</v>
      </c>
      <c r="I92" s="671">
        <v>304.17477827994617</v>
      </c>
      <c r="J92" s="671">
        <v>356.53340896436833</v>
      </c>
      <c r="K92" s="671">
        <v>358.74031296553483</v>
      </c>
    </row>
    <row r="93" spans="1:11" s="2" customFormat="1">
      <c r="C93" s="144" t="s">
        <v>393</v>
      </c>
      <c r="D93" s="598" t="s">
        <v>631</v>
      </c>
      <c r="E93" s="598" t="s">
        <v>631</v>
      </c>
      <c r="F93" s="598" t="s">
        <v>631</v>
      </c>
      <c r="G93" s="598" t="s">
        <v>631</v>
      </c>
      <c r="H93" s="598" t="s">
        <v>631</v>
      </c>
      <c r="I93" s="598" t="s">
        <v>631</v>
      </c>
      <c r="J93" s="598" t="s">
        <v>604</v>
      </c>
      <c r="K93" s="598" t="s">
        <v>604</v>
      </c>
    </row>
    <row r="94" spans="1:11" s="2" customFormat="1">
      <c r="C94" s="14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sheetData>
  <conditionalFormatting sqref="D6:J6">
    <cfRule type="expression" dxfId="45" priority="17">
      <formula>AND(D$5="Actuals",E$5="N/A")</formula>
    </cfRule>
  </conditionalFormatting>
  <conditionalFormatting sqref="D5:K5">
    <cfRule type="expression" dxfId="44" priority="8">
      <formula>AND(D$5="Actuals",E$5="N/A")</formula>
    </cfRule>
  </conditionalFormatting>
  <conditionalFormatting sqref="D9:K14 D59:K61 D64:K89 D91:K91 D93:K93 D18:K19 D23:K23 D26:K57">
    <cfRule type="expression" dxfId="43" priority="3">
      <formula>D$5="N/A"</formula>
    </cfRule>
  </conditionalFormatting>
  <conditionalFormatting sqref="D15:K17">
    <cfRule type="expression" dxfId="42" priority="2">
      <formula>D$5="N/A"</formula>
    </cfRule>
  </conditionalFormatting>
  <conditionalFormatting sqref="D20:K22">
    <cfRule type="expression" dxfId="41"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127" activePane="bottomLeft" state="frozen"/>
      <selection activeCell="B75" sqref="A1:XFD1048576"/>
      <selection pane="bottomLeft" sqref="A1:XFD1048576"/>
    </sheetView>
  </sheetViews>
  <sheetFormatPr defaultColWidth="9.1171875" defaultRowHeight="12.4"/>
  <cols>
    <col min="1" max="1" width="8.3515625" style="2" customWidth="1"/>
    <col min="2" max="2" width="75.46875" style="134" customWidth="1"/>
    <col min="3" max="3" width="13.3515625" style="144" customWidth="1"/>
    <col min="4" max="11" width="11.1171875" style="2" customWidth="1"/>
    <col min="12" max="13" width="12.878906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52</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627</v>
      </c>
      <c r="E5" s="411" t="s">
        <v>627</v>
      </c>
      <c r="F5" s="411" t="s">
        <v>627</v>
      </c>
      <c r="G5" s="411" t="s">
        <v>627</v>
      </c>
      <c r="H5" s="411" t="s">
        <v>627</v>
      </c>
      <c r="I5" s="411" t="s">
        <v>627</v>
      </c>
      <c r="J5" s="411" t="s">
        <v>628</v>
      </c>
      <c r="K5" s="412" t="s">
        <v>628</v>
      </c>
    </row>
    <row r="6" spans="1:20" ht="27.75" customHeight="1">
      <c r="B6" s="807"/>
      <c r="D6" s="119">
        <v>2014</v>
      </c>
      <c r="E6" s="120">
        <v>2015</v>
      </c>
      <c r="F6" s="120">
        <v>2016</v>
      </c>
      <c r="G6" s="120">
        <v>2017</v>
      </c>
      <c r="H6" s="120">
        <v>2018</v>
      </c>
      <c r="I6" s="120">
        <v>2019</v>
      </c>
      <c r="J6" s="120">
        <v>2020</v>
      </c>
      <c r="K6" s="120">
        <v>2021</v>
      </c>
      <c r="L6" s="103" t="s">
        <v>629</v>
      </c>
      <c r="M6" s="121" t="s">
        <v>107</v>
      </c>
      <c r="N6" s="121" t="s">
        <v>310</v>
      </c>
    </row>
    <row r="7" spans="1:20" s="36" customFormat="1">
      <c r="B7" s="808"/>
      <c r="C7" s="166"/>
      <c r="D7" s="59"/>
      <c r="E7" s="59"/>
      <c r="F7" s="59"/>
      <c r="G7" s="59"/>
      <c r="H7" s="59"/>
      <c r="I7" s="59"/>
      <c r="J7" s="59"/>
      <c r="K7" s="59"/>
      <c r="L7" s="59"/>
      <c r="M7" s="59"/>
      <c r="N7" s="59"/>
    </row>
    <row r="8" spans="1:20" s="36" customFormat="1">
      <c r="B8" s="809" t="s">
        <v>380</v>
      </c>
      <c r="C8" s="306"/>
      <c r="D8" s="340"/>
      <c r="E8" s="340"/>
      <c r="F8" s="340"/>
      <c r="G8" s="340"/>
      <c r="H8" s="340"/>
      <c r="I8" s="340"/>
      <c r="J8" s="340"/>
      <c r="K8" s="340"/>
      <c r="L8" s="340"/>
      <c r="M8" s="340"/>
      <c r="N8" s="340"/>
    </row>
    <row r="9" spans="1:20" s="36" customFormat="1">
      <c r="B9" s="808"/>
      <c r="C9" s="166"/>
      <c r="D9" s="59"/>
      <c r="E9" s="59"/>
      <c r="F9" s="59"/>
      <c r="G9" s="59"/>
      <c r="H9" s="59"/>
      <c r="I9" s="59"/>
      <c r="J9" s="59"/>
      <c r="K9" s="59"/>
      <c r="L9" s="59"/>
      <c r="M9" s="59"/>
      <c r="N9" s="59"/>
    </row>
    <row r="10" spans="1:20">
      <c r="A10" s="36"/>
      <c r="B10" s="810" t="s">
        <v>242</v>
      </c>
      <c r="C10" s="158"/>
      <c r="D10" s="83"/>
      <c r="E10" s="83"/>
      <c r="F10" s="83"/>
      <c r="G10" s="83"/>
      <c r="H10" s="83"/>
      <c r="I10" s="83"/>
      <c r="J10" s="83"/>
      <c r="K10" s="83"/>
      <c r="L10" s="83"/>
      <c r="M10" s="83"/>
      <c r="N10" s="83"/>
    </row>
    <row r="11" spans="1:20" s="36" customFormat="1">
      <c r="B11" s="811"/>
      <c r="C11" s="146"/>
      <c r="D11" s="339"/>
      <c r="E11" s="339"/>
      <c r="F11" s="339"/>
      <c r="G11" s="339"/>
      <c r="H11" s="339"/>
      <c r="I11" s="339"/>
      <c r="J11" s="339"/>
      <c r="K11" s="339"/>
      <c r="L11" s="339"/>
      <c r="M11" s="339"/>
      <c r="N11" s="339"/>
    </row>
    <row r="12" spans="1:20">
      <c r="A12" s="36"/>
      <c r="B12" s="324" t="s">
        <v>33</v>
      </c>
      <c r="C12" s="163" t="s">
        <v>182</v>
      </c>
      <c r="D12" s="508">
        <v>122.70470316384352</v>
      </c>
      <c r="E12" s="509">
        <v>108.22463297650482</v>
      </c>
      <c r="F12" s="509">
        <v>106.20313191167247</v>
      </c>
      <c r="G12" s="509">
        <v>109.42697971811609</v>
      </c>
      <c r="H12" s="509">
        <v>112.76025869935003</v>
      </c>
      <c r="I12" s="509">
        <v>114.57414570474091</v>
      </c>
      <c r="J12" s="509">
        <v>130.50931749266684</v>
      </c>
      <c r="K12" s="509">
        <v>117.05959078477586</v>
      </c>
      <c r="L12" s="109">
        <v>673.89385217422785</v>
      </c>
      <c r="M12" s="110">
        <v>921.46276045167053</v>
      </c>
      <c r="N12" s="64"/>
      <c r="O12" s="64"/>
    </row>
    <row r="13" spans="1:20" ht="24.75">
      <c r="A13" s="36"/>
      <c r="B13" s="812" t="s">
        <v>492</v>
      </c>
      <c r="C13" s="163" t="s">
        <v>182</v>
      </c>
      <c r="D13" s="510">
        <v>106.83215517864429</v>
      </c>
      <c r="E13" s="511">
        <v>106.57938778507541</v>
      </c>
      <c r="F13" s="511">
        <v>115.62122579928857</v>
      </c>
      <c r="G13" s="511">
        <v>114.56364732751257</v>
      </c>
      <c r="H13" s="511">
        <v>113.80392299242999</v>
      </c>
      <c r="I13" s="511">
        <v>110.48381754142861</v>
      </c>
      <c r="J13" s="511">
        <v>101.70282685145773</v>
      </c>
      <c r="K13" s="511">
        <v>96.917393684605869</v>
      </c>
      <c r="L13" s="107">
        <v>667.88415662437933</v>
      </c>
      <c r="M13" s="108">
        <v>866.50437716044291</v>
      </c>
      <c r="N13" s="64"/>
      <c r="O13" s="64"/>
    </row>
    <row r="14" spans="1:20">
      <c r="A14" s="36"/>
      <c r="B14" s="813" t="s">
        <v>193</v>
      </c>
      <c r="C14" s="163" t="s">
        <v>182</v>
      </c>
      <c r="D14" s="104">
        <v>-15.872547985199233</v>
      </c>
      <c r="E14" s="105">
        <v>-1.6452451914294102</v>
      </c>
      <c r="F14" s="105">
        <v>9.4180938876160951</v>
      </c>
      <c r="G14" s="105">
        <v>5.1366676093964827</v>
      </c>
      <c r="H14" s="105">
        <v>1.0436642930799565</v>
      </c>
      <c r="I14" s="105">
        <v>-4.0903281633123072</v>
      </c>
      <c r="J14" s="105">
        <v>-28.806490641209109</v>
      </c>
      <c r="K14" s="105">
        <v>-20.142197100169994</v>
      </c>
      <c r="L14" s="104">
        <v>-6.0096955498485158</v>
      </c>
      <c r="M14" s="106">
        <v>-54.958383291227619</v>
      </c>
      <c r="N14" s="64"/>
      <c r="O14" s="989"/>
      <c r="P14" s="989"/>
      <c r="Q14" s="989"/>
      <c r="R14"/>
      <c r="S14"/>
      <c r="T14"/>
    </row>
    <row r="15" spans="1:20" ht="13.15">
      <c r="A15" s="36"/>
      <c r="B15" s="813"/>
      <c r="C15" s="163"/>
      <c r="D15" s="60"/>
      <c r="E15" s="60"/>
      <c r="F15" s="60"/>
      <c r="G15" s="60"/>
      <c r="H15" s="60"/>
      <c r="I15" s="60"/>
      <c r="J15" s="60"/>
      <c r="K15" s="60"/>
      <c r="L15" s="60"/>
      <c r="M15" s="60"/>
      <c r="O15" s="65"/>
      <c r="P15" s="65"/>
      <c r="Q15" s="65"/>
      <c r="R15"/>
      <c r="S15"/>
      <c r="T15"/>
    </row>
    <row r="16" spans="1:20">
      <c r="A16" s="36"/>
      <c r="B16" s="807"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807"/>
      <c r="O17"/>
      <c r="P17"/>
      <c r="Q17"/>
      <c r="R17"/>
      <c r="S17"/>
      <c r="T17"/>
    </row>
    <row r="18" spans="1:20">
      <c r="A18" s="36"/>
      <c r="B18" s="814" t="s">
        <v>181</v>
      </c>
      <c r="C18" s="167" t="s">
        <v>182</v>
      </c>
      <c r="D18" s="97">
        <v>-5.8664937353296374</v>
      </c>
      <c r="E18" s="98">
        <v>-0.60808262275231006</v>
      </c>
      <c r="F18" s="98">
        <v>3.4809275008629093</v>
      </c>
      <c r="G18" s="98">
        <v>1.8985123484329403</v>
      </c>
      <c r="H18" s="98">
        <v>0.38573832272235192</v>
      </c>
      <c r="I18" s="98">
        <v>-1.5117852891602288</v>
      </c>
      <c r="J18" s="98">
        <v>-10.646878940990888</v>
      </c>
      <c r="K18" s="98">
        <v>-7.4445560482228306</v>
      </c>
      <c r="L18" s="97">
        <v>-2.2211834752239747</v>
      </c>
      <c r="M18" s="99">
        <v>-20.312618464437691</v>
      </c>
      <c r="O18"/>
      <c r="P18"/>
      <c r="Q18"/>
      <c r="R18"/>
      <c r="S18"/>
      <c r="T18"/>
    </row>
    <row r="19" spans="1:20">
      <c r="A19" s="36"/>
      <c r="B19" s="814" t="s">
        <v>278</v>
      </c>
      <c r="C19" s="167" t="s">
        <v>182</v>
      </c>
      <c r="D19" s="94">
        <v>-10.006054249869596</v>
      </c>
      <c r="E19" s="95">
        <v>-1.0371625686771002</v>
      </c>
      <c r="F19" s="95">
        <v>5.9371663867531863</v>
      </c>
      <c r="G19" s="95">
        <v>3.2381552609635427</v>
      </c>
      <c r="H19" s="95">
        <v>0.65792597035760447</v>
      </c>
      <c r="I19" s="95">
        <v>-2.5785428741520784</v>
      </c>
      <c r="J19" s="95">
        <v>-18.159611700218221</v>
      </c>
      <c r="K19" s="95">
        <v>-12.697641051947164</v>
      </c>
      <c r="L19" s="94">
        <v>-3.7885120746244412</v>
      </c>
      <c r="M19" s="96">
        <v>-34.645764826789829</v>
      </c>
      <c r="O19"/>
      <c r="P19"/>
      <c r="Q19"/>
      <c r="R19"/>
      <c r="S19"/>
      <c r="T19"/>
    </row>
    <row r="20" spans="1:20">
      <c r="A20" s="36"/>
      <c r="B20" s="807"/>
      <c r="O20"/>
      <c r="P20"/>
      <c r="Q20"/>
      <c r="R20"/>
      <c r="S20"/>
      <c r="T20"/>
    </row>
    <row r="21" spans="1:20">
      <c r="A21" s="36"/>
      <c r="B21" s="815" t="s">
        <v>180</v>
      </c>
      <c r="N21" s="64"/>
      <c r="O21"/>
      <c r="P21"/>
      <c r="Q21"/>
      <c r="R21"/>
      <c r="S21"/>
      <c r="T21"/>
    </row>
    <row r="22" spans="1:20">
      <c r="A22" s="283" t="s">
        <v>149</v>
      </c>
      <c r="B22" s="805" t="s">
        <v>587</v>
      </c>
      <c r="C22" s="163" t="s">
        <v>182</v>
      </c>
      <c r="D22" s="608">
        <v>13.53712121212121</v>
      </c>
      <c r="E22" s="609">
        <v>1.8643939393939393</v>
      </c>
      <c r="F22" s="609">
        <v>-2.0265151515151514</v>
      </c>
      <c r="G22" s="609">
        <v>-2.6749999999999998</v>
      </c>
      <c r="H22" s="609">
        <v>-2.6749999999999998</v>
      </c>
      <c r="I22" s="609">
        <v>-2.6749999999999998</v>
      </c>
      <c r="J22" s="609">
        <v>-2.6749999999999998</v>
      </c>
      <c r="K22" s="609">
        <v>-2.6749999999999998</v>
      </c>
      <c r="L22" s="610">
        <v>5.3499999999999952</v>
      </c>
      <c r="M22" s="611">
        <v>-4.4408920985006262E-15</v>
      </c>
      <c r="N22" s="599"/>
      <c r="O22"/>
      <c r="P22"/>
      <c r="Q22"/>
      <c r="R22"/>
      <c r="S22"/>
      <c r="T22"/>
    </row>
    <row r="23" spans="1:20">
      <c r="A23" s="283" t="s">
        <v>150</v>
      </c>
      <c r="B23" s="805" t="s">
        <v>588</v>
      </c>
      <c r="C23" s="163" t="s">
        <v>182</v>
      </c>
      <c r="D23" s="612">
        <v>-5.3612586988302358</v>
      </c>
      <c r="E23" s="613">
        <v>-5.9275579109943815</v>
      </c>
      <c r="F23" s="613">
        <v>-10.154190216492275</v>
      </c>
      <c r="G23" s="613">
        <v>-1.761838472373576</v>
      </c>
      <c r="H23" s="613">
        <v>0.43698827885965474</v>
      </c>
      <c r="I23" s="613">
        <v>-2.9348978690245109</v>
      </c>
      <c r="J23" s="613">
        <v>13.514111349741349</v>
      </c>
      <c r="K23" s="613">
        <v>12.188643539113961</v>
      </c>
      <c r="L23" s="614">
        <v>-25.702754888855324</v>
      </c>
      <c r="M23" s="615">
        <v>-1.4210854715202004E-14</v>
      </c>
      <c r="N23" s="600"/>
      <c r="O23"/>
      <c r="P23"/>
      <c r="Q23"/>
      <c r="R23"/>
      <c r="S23"/>
      <c r="T23"/>
    </row>
    <row r="24" spans="1:20">
      <c r="A24" s="283" t="s">
        <v>151</v>
      </c>
      <c r="B24" s="805" t="s">
        <v>240</v>
      </c>
      <c r="C24" s="163" t="s">
        <v>182</v>
      </c>
      <c r="D24" s="612"/>
      <c r="E24" s="613"/>
      <c r="F24" s="613"/>
      <c r="G24" s="613"/>
      <c r="H24" s="613"/>
      <c r="I24" s="613"/>
      <c r="J24" s="613"/>
      <c r="K24" s="613"/>
      <c r="L24" s="614">
        <v>0</v>
      </c>
      <c r="M24" s="615">
        <v>0</v>
      </c>
      <c r="N24" s="600"/>
      <c r="O24"/>
      <c r="P24"/>
      <c r="Q24"/>
      <c r="R24"/>
      <c r="S24" s="66"/>
      <c r="T24"/>
    </row>
    <row r="25" spans="1:20">
      <c r="A25" s="283" t="s">
        <v>166</v>
      </c>
      <c r="B25" s="805" t="s">
        <v>240</v>
      </c>
      <c r="C25" s="163" t="s">
        <v>182</v>
      </c>
      <c r="D25" s="612"/>
      <c r="E25" s="613"/>
      <c r="F25" s="613"/>
      <c r="G25" s="613"/>
      <c r="H25" s="613"/>
      <c r="I25" s="613"/>
      <c r="J25" s="613"/>
      <c r="K25" s="613"/>
      <c r="L25" s="614">
        <v>0</v>
      </c>
      <c r="M25" s="615">
        <v>0</v>
      </c>
      <c r="N25" s="600"/>
      <c r="O25"/>
      <c r="P25"/>
      <c r="Q25"/>
      <c r="R25"/>
      <c r="S25"/>
      <c r="T25"/>
    </row>
    <row r="26" spans="1:20">
      <c r="A26" s="283" t="s">
        <v>167</v>
      </c>
      <c r="B26" s="805" t="s">
        <v>240</v>
      </c>
      <c r="C26" s="163" t="s">
        <v>182</v>
      </c>
      <c r="D26" s="612"/>
      <c r="E26" s="613"/>
      <c r="F26" s="613"/>
      <c r="G26" s="613"/>
      <c r="H26" s="613"/>
      <c r="I26" s="613"/>
      <c r="J26" s="613"/>
      <c r="K26" s="613"/>
      <c r="L26" s="614">
        <v>0</v>
      </c>
      <c r="M26" s="615">
        <v>0</v>
      </c>
      <c r="N26" s="600"/>
      <c r="O26"/>
      <c r="P26"/>
      <c r="Q26"/>
      <c r="R26"/>
      <c r="S26"/>
      <c r="T26"/>
    </row>
    <row r="27" spans="1:20">
      <c r="A27" s="283" t="s">
        <v>168</v>
      </c>
      <c r="B27" s="805" t="s">
        <v>240</v>
      </c>
      <c r="C27" s="163" t="s">
        <v>182</v>
      </c>
      <c r="D27" s="616"/>
      <c r="E27" s="617"/>
      <c r="F27" s="617"/>
      <c r="G27" s="617"/>
      <c r="H27" s="617"/>
      <c r="I27" s="617"/>
      <c r="J27" s="617"/>
      <c r="K27" s="617"/>
      <c r="L27" s="618">
        <v>0</v>
      </c>
      <c r="M27" s="619">
        <v>0</v>
      </c>
      <c r="N27" s="601"/>
      <c r="O27"/>
      <c r="P27"/>
      <c r="Q27"/>
      <c r="R27"/>
      <c r="S27"/>
      <c r="T27"/>
    </row>
    <row r="28" spans="1:20">
      <c r="A28" s="36"/>
      <c r="B28" s="815" t="s">
        <v>188</v>
      </c>
      <c r="C28" s="163" t="s">
        <v>182</v>
      </c>
      <c r="D28" s="104">
        <v>8.1758625132909746</v>
      </c>
      <c r="E28" s="105">
        <v>-4.0631639716004422</v>
      </c>
      <c r="F28" s="105">
        <v>-12.180705368007427</v>
      </c>
      <c r="G28" s="105">
        <v>-4.4368384723735756</v>
      </c>
      <c r="H28" s="105">
        <v>-2.238011721140345</v>
      </c>
      <c r="I28" s="105">
        <v>-5.6098978690245112</v>
      </c>
      <c r="J28" s="105">
        <v>10.839111349741348</v>
      </c>
      <c r="K28" s="105">
        <v>9.5136435391139607</v>
      </c>
      <c r="L28" s="104">
        <v>-20.352754888855326</v>
      </c>
      <c r="M28" s="106">
        <v>-1.7763568394002505E-14</v>
      </c>
      <c r="N28" s="64"/>
    </row>
    <row r="29" spans="1:20">
      <c r="A29" s="36"/>
      <c r="B29" s="807"/>
    </row>
    <row r="30" spans="1:20">
      <c r="A30" s="36"/>
      <c r="B30" s="814" t="s">
        <v>196</v>
      </c>
      <c r="C30" s="167" t="s">
        <v>182</v>
      </c>
      <c r="D30" s="97">
        <v>3.0217987849123444</v>
      </c>
      <c r="E30" s="98">
        <v>-1.5017454039035236</v>
      </c>
      <c r="F30" s="98">
        <v>-4.5019887040155453</v>
      </c>
      <c r="G30" s="98">
        <v>-1.6398554993892738</v>
      </c>
      <c r="H30" s="98">
        <v>-0.82716913213347154</v>
      </c>
      <c r="I30" s="98">
        <v>-2.0734182523914595</v>
      </c>
      <c r="J30" s="98">
        <v>4.0061355548644029</v>
      </c>
      <c r="K30" s="98">
        <v>3.5162426520565204</v>
      </c>
      <c r="L30" s="97">
        <v>-7.52237820692093</v>
      </c>
      <c r="M30" s="99">
        <v>-6.6613381477509392E-15</v>
      </c>
    </row>
    <row r="31" spans="1:20">
      <c r="A31" s="36"/>
      <c r="B31" s="814" t="s">
        <v>308</v>
      </c>
      <c r="C31" s="167" t="s">
        <v>182</v>
      </c>
      <c r="D31" s="94">
        <v>5.1540637283786301</v>
      </c>
      <c r="E31" s="95">
        <v>-2.5614185676969186</v>
      </c>
      <c r="F31" s="95">
        <v>-7.6787166639918816</v>
      </c>
      <c r="G31" s="95">
        <v>-2.7969829729843019</v>
      </c>
      <c r="H31" s="95">
        <v>-1.4108425890068734</v>
      </c>
      <c r="I31" s="95">
        <v>-3.5364796166330517</v>
      </c>
      <c r="J31" s="95">
        <v>6.832975794876945</v>
      </c>
      <c r="K31" s="95">
        <v>5.9974008870574407</v>
      </c>
      <c r="L31" s="94">
        <v>-12.830376681934398</v>
      </c>
      <c r="M31" s="96">
        <v>-1.2434497875801753E-14</v>
      </c>
    </row>
    <row r="32" spans="1:20">
      <c r="A32" s="36"/>
      <c r="B32" s="807"/>
    </row>
    <row r="33" spans="1:20">
      <c r="A33" s="36"/>
      <c r="B33" s="815" t="s">
        <v>179</v>
      </c>
    </row>
    <row r="34" spans="1:20">
      <c r="A34" s="36"/>
      <c r="B34" s="807" t="s">
        <v>178</v>
      </c>
      <c r="C34" s="163" t="s">
        <v>182</v>
      </c>
      <c r="D34" s="97">
        <v>-2.8446949504172929</v>
      </c>
      <c r="E34" s="98">
        <v>-2.1098280266558338</v>
      </c>
      <c r="F34" s="98">
        <v>-1.021061203152636</v>
      </c>
      <c r="G34" s="98">
        <v>0.25865684904366648</v>
      </c>
      <c r="H34" s="98">
        <v>-0.44143080941111962</v>
      </c>
      <c r="I34" s="98">
        <v>-3.5852035415516883</v>
      </c>
      <c r="J34" s="98">
        <v>-6.6407433861264851</v>
      </c>
      <c r="K34" s="98">
        <v>-3.9283133961663101</v>
      </c>
      <c r="L34" s="97">
        <v>-9.7435616821449038</v>
      </c>
      <c r="M34" s="99">
        <v>-20.312618464437698</v>
      </c>
    </row>
    <row r="35" spans="1:20">
      <c r="A35" s="36"/>
      <c r="B35" s="807" t="s">
        <v>278</v>
      </c>
      <c r="C35" s="163" t="s">
        <v>182</v>
      </c>
      <c r="D35" s="100">
        <v>-4.8519905214909658</v>
      </c>
      <c r="E35" s="101">
        <v>-3.598581136374019</v>
      </c>
      <c r="F35" s="101">
        <v>-1.7415502772386953</v>
      </c>
      <c r="G35" s="101">
        <v>0.4411722879792408</v>
      </c>
      <c r="H35" s="101">
        <v>-0.75291661864926895</v>
      </c>
      <c r="I35" s="101">
        <v>-6.1150224907851296</v>
      </c>
      <c r="J35" s="101">
        <v>-11.326635905341277</v>
      </c>
      <c r="K35" s="101">
        <v>-6.7002401648897232</v>
      </c>
      <c r="L35" s="100">
        <v>-16.618888756558839</v>
      </c>
      <c r="M35" s="102">
        <v>-34.645764826789836</v>
      </c>
    </row>
    <row r="36" spans="1:20">
      <c r="A36" s="36"/>
      <c r="B36" s="815" t="s">
        <v>11</v>
      </c>
      <c r="C36" s="164" t="s">
        <v>182</v>
      </c>
      <c r="D36" s="147">
        <v>-7.6966854719082587</v>
      </c>
      <c r="E36" s="148">
        <v>-5.7084091630298524</v>
      </c>
      <c r="F36" s="148">
        <v>-2.7626114803913313</v>
      </c>
      <c r="G36" s="148">
        <v>0.69982913702290728</v>
      </c>
      <c r="H36" s="148">
        <v>-1.1943474280603885</v>
      </c>
      <c r="I36" s="148">
        <v>-9.7002260323368183</v>
      </c>
      <c r="J36" s="148">
        <v>-17.967379291467761</v>
      </c>
      <c r="K36" s="148">
        <v>-10.628553561056034</v>
      </c>
      <c r="L36" s="147">
        <v>-26.362450438703739</v>
      </c>
      <c r="M36" s="149">
        <v>-54.958383291227534</v>
      </c>
    </row>
    <row r="37" spans="1:20">
      <c r="A37" s="36"/>
      <c r="B37" s="807"/>
    </row>
    <row r="38" spans="1:20">
      <c r="A38" s="36"/>
      <c r="B38" s="810" t="s">
        <v>243</v>
      </c>
      <c r="C38" s="158"/>
      <c r="D38" s="83"/>
      <c r="E38" s="83"/>
      <c r="F38" s="83"/>
      <c r="G38" s="83"/>
      <c r="H38" s="83"/>
      <c r="I38" s="83"/>
      <c r="J38" s="83"/>
      <c r="K38" s="83"/>
      <c r="L38" s="83"/>
      <c r="M38" s="83"/>
      <c r="N38" s="83"/>
    </row>
    <row r="39" spans="1:20" s="36" customFormat="1">
      <c r="B39" s="808"/>
      <c r="C39" s="146"/>
      <c r="D39" s="339"/>
      <c r="E39" s="339"/>
      <c r="F39" s="339"/>
      <c r="G39" s="339"/>
      <c r="H39" s="339"/>
      <c r="I39" s="339"/>
      <c r="J39" s="339"/>
      <c r="K39" s="339"/>
      <c r="L39" s="339"/>
      <c r="M39" s="339"/>
      <c r="N39" s="339"/>
    </row>
    <row r="40" spans="1:20">
      <c r="A40" s="36"/>
      <c r="B40" s="324" t="s">
        <v>33</v>
      </c>
      <c r="C40" s="163" t="s">
        <v>182</v>
      </c>
      <c r="D40" s="675">
        <v>77.29734669927231</v>
      </c>
      <c r="E40" s="676">
        <v>77.045097946712488</v>
      </c>
      <c r="F40" s="676">
        <v>91.819486542979874</v>
      </c>
      <c r="G40" s="676">
        <v>98.694366013208125</v>
      </c>
      <c r="H40" s="676">
        <v>93.75394950773223</v>
      </c>
      <c r="I40" s="676">
        <v>117.08496517504064</v>
      </c>
      <c r="J40" s="676">
        <v>134.08057299331497</v>
      </c>
      <c r="K40" s="676">
        <v>141.97974159740542</v>
      </c>
      <c r="L40" s="677">
        <v>555.69521188494571</v>
      </c>
      <c r="M40" s="678">
        <v>831.7555264756661</v>
      </c>
      <c r="N40" s="371"/>
      <c r="O40" s="64"/>
    </row>
    <row r="41" spans="1:20" ht="24.75">
      <c r="A41" s="36"/>
      <c r="B41" s="812" t="s">
        <v>492</v>
      </c>
      <c r="C41" s="163" t="s">
        <v>182</v>
      </c>
      <c r="D41" s="679">
        <v>129.372479010695</v>
      </c>
      <c r="E41" s="680">
        <v>130.49998718567346</v>
      </c>
      <c r="F41" s="680">
        <v>136.0728569575206</v>
      </c>
      <c r="G41" s="680">
        <v>130.78756938108339</v>
      </c>
      <c r="H41" s="680">
        <v>126.88198978246692</v>
      </c>
      <c r="I41" s="680">
        <v>126.92401221118007</v>
      </c>
      <c r="J41" s="680">
        <v>129.76525929228268</v>
      </c>
      <c r="K41" s="680">
        <v>131.2913107763089</v>
      </c>
      <c r="L41" s="681">
        <v>780.53889452861938</v>
      </c>
      <c r="M41" s="682">
        <v>1041.5954645972108</v>
      </c>
      <c r="N41" s="371"/>
      <c r="O41" s="64"/>
    </row>
    <row r="42" spans="1:20">
      <c r="A42" s="36"/>
      <c r="B42" s="813" t="s">
        <v>193</v>
      </c>
      <c r="C42" s="163" t="s">
        <v>182</v>
      </c>
      <c r="D42" s="104">
        <v>52.075132311422692</v>
      </c>
      <c r="E42" s="105">
        <v>53.454889238960973</v>
      </c>
      <c r="F42" s="105">
        <v>44.253370414540726</v>
      </c>
      <c r="G42" s="105">
        <v>32.093203367875262</v>
      </c>
      <c r="H42" s="105">
        <v>33.128040274734687</v>
      </c>
      <c r="I42" s="105">
        <v>9.8390470361394335</v>
      </c>
      <c r="J42" s="105">
        <v>-4.3153137010322951</v>
      </c>
      <c r="K42" s="105">
        <v>-10.688430821096517</v>
      </c>
      <c r="L42" s="374">
        <v>224.84368264367367</v>
      </c>
      <c r="M42" s="375">
        <v>209.83993812154472</v>
      </c>
      <c r="N42" s="372"/>
      <c r="O42" s="989"/>
      <c r="P42" s="989"/>
      <c r="Q42" s="989"/>
      <c r="R42"/>
      <c r="S42"/>
      <c r="T42"/>
    </row>
    <row r="43" spans="1:20" ht="13.15">
      <c r="A43" s="36"/>
      <c r="B43" s="813"/>
      <c r="C43" s="163"/>
      <c r="D43" s="60"/>
      <c r="E43" s="60"/>
      <c r="F43" s="60"/>
      <c r="G43" s="60"/>
      <c r="H43" s="60"/>
      <c r="I43" s="60"/>
      <c r="J43" s="60"/>
      <c r="K43" s="60"/>
      <c r="L43" s="60"/>
      <c r="M43" s="60"/>
      <c r="N43" s="368"/>
      <c r="O43" s="65"/>
      <c r="P43" s="65"/>
      <c r="Q43" s="65"/>
      <c r="R43"/>
      <c r="S43"/>
      <c r="T43"/>
    </row>
    <row r="44" spans="1:20">
      <c r="A44" s="36"/>
      <c r="B44" s="807"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807"/>
      <c r="N45" s="370"/>
      <c r="O45"/>
      <c r="P45"/>
      <c r="Q45"/>
      <c r="R45"/>
      <c r="S45"/>
      <c r="T45"/>
    </row>
    <row r="46" spans="1:20">
      <c r="A46" s="36"/>
      <c r="B46" s="814" t="s">
        <v>181</v>
      </c>
      <c r="C46" s="167" t="s">
        <v>182</v>
      </c>
      <c r="D46" s="97">
        <v>19.24696890230183</v>
      </c>
      <c r="E46" s="98">
        <v>19.756927062719978</v>
      </c>
      <c r="F46" s="98">
        <v>16.356045705214253</v>
      </c>
      <c r="G46" s="98">
        <v>11.861647964766698</v>
      </c>
      <c r="H46" s="98">
        <v>12.244123685541942</v>
      </c>
      <c r="I46" s="98">
        <v>3.6365117845571349</v>
      </c>
      <c r="J46" s="98">
        <v>-1.5949399439015364</v>
      </c>
      <c r="K46" s="98">
        <v>-3.9504440314772733</v>
      </c>
      <c r="L46" s="376">
        <v>83.102225105101837</v>
      </c>
      <c r="M46" s="602">
        <v>77.556841129723026</v>
      </c>
      <c r="N46" s="372"/>
      <c r="O46"/>
      <c r="P46"/>
      <c r="Q46"/>
      <c r="R46"/>
      <c r="S46"/>
      <c r="T46"/>
    </row>
    <row r="47" spans="1:20">
      <c r="A47" s="36"/>
      <c r="B47" s="814" t="s">
        <v>278</v>
      </c>
      <c r="C47" s="167" t="s">
        <v>182</v>
      </c>
      <c r="D47" s="604">
        <v>32.828163409120862</v>
      </c>
      <c r="E47" s="605">
        <v>33.697962176240992</v>
      </c>
      <c r="F47" s="605">
        <v>27.897324709326472</v>
      </c>
      <c r="G47" s="605">
        <v>20.231555403108565</v>
      </c>
      <c r="H47" s="605">
        <v>20.883916589192744</v>
      </c>
      <c r="I47" s="605">
        <v>6.2025352515822982</v>
      </c>
      <c r="J47" s="605">
        <v>-2.7203737571307585</v>
      </c>
      <c r="K47" s="605">
        <v>-6.737986789619244</v>
      </c>
      <c r="L47" s="606">
        <v>141.74145753857195</v>
      </c>
      <c r="M47" s="607">
        <v>132.28309699182194</v>
      </c>
      <c r="N47" s="372"/>
      <c r="O47"/>
      <c r="P47"/>
      <c r="Q47"/>
      <c r="R47"/>
      <c r="S47"/>
      <c r="T47"/>
    </row>
    <row r="48" spans="1:20">
      <c r="A48" s="36"/>
      <c r="B48" s="807"/>
      <c r="N48" s="370"/>
      <c r="O48"/>
      <c r="P48"/>
      <c r="Q48"/>
      <c r="R48"/>
      <c r="S48"/>
      <c r="T48"/>
    </row>
    <row r="49" spans="1:20">
      <c r="A49" s="36"/>
      <c r="B49" s="815" t="s">
        <v>180</v>
      </c>
      <c r="N49" s="370"/>
      <c r="O49"/>
      <c r="P49"/>
      <c r="Q49"/>
      <c r="R49"/>
      <c r="S49"/>
      <c r="T49"/>
    </row>
    <row r="50" spans="1:20">
      <c r="A50" s="283" t="s">
        <v>149</v>
      </c>
      <c r="B50" s="805" t="s">
        <v>589</v>
      </c>
      <c r="C50" s="163" t="s">
        <v>182</v>
      </c>
      <c r="D50" s="608">
        <v>-40.699114680832679</v>
      </c>
      <c r="E50" s="609">
        <v>-27.908405617351193</v>
      </c>
      <c r="F50" s="609">
        <v>-28.418603953122538</v>
      </c>
      <c r="G50" s="609">
        <v>-0.47868289407141046</v>
      </c>
      <c r="H50" s="609">
        <v>-4.2356130254246489</v>
      </c>
      <c r="I50" s="609">
        <v>13.289849644627921</v>
      </c>
      <c r="J50" s="609">
        <v>52.301149983483228</v>
      </c>
      <c r="K50" s="609">
        <v>36.149420542691502</v>
      </c>
      <c r="L50" s="683">
        <v>-88.450570526174559</v>
      </c>
      <c r="M50" s="684">
        <v>1.7053025658242404E-13</v>
      </c>
      <c r="N50" s="599"/>
      <c r="O50"/>
      <c r="P50"/>
      <c r="Q50"/>
      <c r="R50"/>
      <c r="S50"/>
      <c r="T50"/>
    </row>
    <row r="51" spans="1:20">
      <c r="A51" s="283" t="s">
        <v>150</v>
      </c>
      <c r="B51" s="805" t="s">
        <v>240</v>
      </c>
      <c r="C51" s="163" t="s">
        <v>182</v>
      </c>
      <c r="D51" s="612"/>
      <c r="E51" s="613"/>
      <c r="F51" s="613"/>
      <c r="G51" s="613"/>
      <c r="H51" s="613"/>
      <c r="I51" s="613"/>
      <c r="J51" s="613"/>
      <c r="K51" s="613"/>
      <c r="L51" s="685">
        <v>0</v>
      </c>
      <c r="M51" s="686">
        <v>0</v>
      </c>
      <c r="N51" s="600"/>
      <c r="O51"/>
      <c r="P51"/>
      <c r="Q51"/>
      <c r="R51"/>
      <c r="S51"/>
      <c r="T51"/>
    </row>
    <row r="52" spans="1:20">
      <c r="A52" s="283" t="s">
        <v>151</v>
      </c>
      <c r="B52" s="805" t="s">
        <v>240</v>
      </c>
      <c r="C52" s="163" t="s">
        <v>182</v>
      </c>
      <c r="D52" s="612"/>
      <c r="E52" s="613"/>
      <c r="F52" s="613"/>
      <c r="G52" s="613"/>
      <c r="H52" s="613"/>
      <c r="I52" s="613"/>
      <c r="J52" s="613"/>
      <c r="K52" s="613"/>
      <c r="L52" s="685">
        <v>0</v>
      </c>
      <c r="M52" s="686">
        <v>0</v>
      </c>
      <c r="N52" s="600"/>
      <c r="O52"/>
      <c r="P52"/>
      <c r="Q52"/>
      <c r="R52"/>
      <c r="S52" s="66"/>
      <c r="T52"/>
    </row>
    <row r="53" spans="1:20">
      <c r="A53" s="283" t="s">
        <v>166</v>
      </c>
      <c r="B53" s="805" t="s">
        <v>240</v>
      </c>
      <c r="C53" s="163" t="s">
        <v>182</v>
      </c>
      <c r="D53" s="612"/>
      <c r="E53" s="613"/>
      <c r="F53" s="613"/>
      <c r="G53" s="613"/>
      <c r="H53" s="613"/>
      <c r="I53" s="613"/>
      <c r="J53" s="613"/>
      <c r="K53" s="613"/>
      <c r="L53" s="685">
        <v>0</v>
      </c>
      <c r="M53" s="686">
        <v>0</v>
      </c>
      <c r="N53" s="600"/>
      <c r="O53"/>
      <c r="P53"/>
      <c r="Q53"/>
      <c r="R53"/>
      <c r="S53"/>
      <c r="T53"/>
    </row>
    <row r="54" spans="1:20">
      <c r="A54" s="283" t="s">
        <v>167</v>
      </c>
      <c r="B54" s="805" t="s">
        <v>240</v>
      </c>
      <c r="C54" s="163" t="s">
        <v>182</v>
      </c>
      <c r="D54" s="612"/>
      <c r="E54" s="613"/>
      <c r="F54" s="613"/>
      <c r="G54" s="613"/>
      <c r="H54" s="613"/>
      <c r="I54" s="613"/>
      <c r="J54" s="613"/>
      <c r="K54" s="613"/>
      <c r="L54" s="685">
        <v>0</v>
      </c>
      <c r="M54" s="686">
        <v>0</v>
      </c>
      <c r="N54" s="600"/>
      <c r="O54"/>
      <c r="P54"/>
      <c r="Q54"/>
      <c r="R54"/>
      <c r="S54"/>
      <c r="T54"/>
    </row>
    <row r="55" spans="1:20">
      <c r="A55" s="283" t="s">
        <v>168</v>
      </c>
      <c r="B55" s="805" t="s">
        <v>240</v>
      </c>
      <c r="C55" s="163" t="s">
        <v>182</v>
      </c>
      <c r="D55" s="616"/>
      <c r="E55" s="617"/>
      <c r="F55" s="617"/>
      <c r="G55" s="617"/>
      <c r="H55" s="617"/>
      <c r="I55" s="617"/>
      <c r="J55" s="617"/>
      <c r="K55" s="617"/>
      <c r="L55" s="687">
        <v>0</v>
      </c>
      <c r="M55" s="688">
        <v>0</v>
      </c>
      <c r="N55" s="601"/>
      <c r="O55"/>
      <c r="P55"/>
      <c r="Q55"/>
      <c r="R55"/>
      <c r="S55"/>
      <c r="T55"/>
    </row>
    <row r="56" spans="1:20">
      <c r="A56" s="36"/>
      <c r="B56" s="815" t="s">
        <v>188</v>
      </c>
      <c r="C56" s="163" t="s">
        <v>182</v>
      </c>
      <c r="D56" s="104">
        <v>-40.699114680832679</v>
      </c>
      <c r="E56" s="105">
        <v>-27.908405617351193</v>
      </c>
      <c r="F56" s="105">
        <v>-28.418603953122538</v>
      </c>
      <c r="G56" s="105">
        <v>-0.47868289407141046</v>
      </c>
      <c r="H56" s="105">
        <v>-4.2356130254246489</v>
      </c>
      <c r="I56" s="105">
        <v>13.289849644627921</v>
      </c>
      <c r="J56" s="105">
        <v>52.301149983483228</v>
      </c>
      <c r="K56" s="105">
        <v>36.149420542691502</v>
      </c>
      <c r="L56" s="374">
        <v>-88.450570526174559</v>
      </c>
      <c r="M56" s="375">
        <v>1.7053025658242404E-13</v>
      </c>
      <c r="N56" s="372"/>
    </row>
    <row r="57" spans="1:20">
      <c r="A57" s="36"/>
      <c r="B57" s="807"/>
      <c r="N57" s="370"/>
    </row>
    <row r="58" spans="1:20">
      <c r="A58" s="36"/>
      <c r="B58" s="814" t="s">
        <v>196</v>
      </c>
      <c r="C58" s="167" t="s">
        <v>182</v>
      </c>
      <c r="D58" s="97">
        <v>-15.04239278603576</v>
      </c>
      <c r="E58" s="98">
        <v>-10.314946716173003</v>
      </c>
      <c r="F58" s="98">
        <v>-10.503516021074091</v>
      </c>
      <c r="G58" s="98">
        <v>-0.17692119764879333</v>
      </c>
      <c r="H58" s="98">
        <v>-1.5654825741969505</v>
      </c>
      <c r="I58" s="98">
        <v>4.9119284286544804</v>
      </c>
      <c r="J58" s="98">
        <v>19.330505033895403</v>
      </c>
      <c r="K58" s="98">
        <v>13.360825832578781</v>
      </c>
      <c r="L58" s="376">
        <v>-32.691330866474118</v>
      </c>
      <c r="M58" s="602">
        <v>6.5725203057809267E-14</v>
      </c>
      <c r="N58" s="372"/>
    </row>
    <row r="59" spans="1:20">
      <c r="A59" s="36"/>
      <c r="B59" s="814" t="s">
        <v>308</v>
      </c>
      <c r="C59" s="167" t="s">
        <v>182</v>
      </c>
      <c r="D59" s="94">
        <v>-25.65672189479692</v>
      </c>
      <c r="E59" s="95">
        <v>-17.593458901178192</v>
      </c>
      <c r="F59" s="95">
        <v>-17.915087932048447</v>
      </c>
      <c r="G59" s="95">
        <v>-0.30176169642261713</v>
      </c>
      <c r="H59" s="95">
        <v>-2.6701304512276987</v>
      </c>
      <c r="I59" s="95">
        <v>8.3779212159734406</v>
      </c>
      <c r="J59" s="95">
        <v>32.970644949587822</v>
      </c>
      <c r="K59" s="95">
        <v>22.788594710112722</v>
      </c>
      <c r="L59" s="377">
        <v>-55.759239659700427</v>
      </c>
      <c r="M59" s="603">
        <v>1.1723955140041653E-13</v>
      </c>
      <c r="N59" s="372"/>
    </row>
    <row r="60" spans="1:20">
      <c r="A60" s="36"/>
      <c r="B60" s="807"/>
      <c r="N60" s="370"/>
    </row>
    <row r="61" spans="1:20">
      <c r="A61" s="36"/>
      <c r="B61" s="815" t="s">
        <v>179</v>
      </c>
      <c r="N61" s="370"/>
    </row>
    <row r="62" spans="1:20">
      <c r="A62" s="36"/>
      <c r="B62" s="807" t="s">
        <v>178</v>
      </c>
      <c r="C62" s="163" t="s">
        <v>182</v>
      </c>
      <c r="D62" s="97">
        <v>4.20457611626607</v>
      </c>
      <c r="E62" s="98">
        <v>9.4419803465469752</v>
      </c>
      <c r="F62" s="98">
        <v>5.8525296841401619</v>
      </c>
      <c r="G62" s="98">
        <v>11.684726767117905</v>
      </c>
      <c r="H62" s="98">
        <v>10.678641111344991</v>
      </c>
      <c r="I62" s="98">
        <v>8.5484402132116148</v>
      </c>
      <c r="J62" s="98">
        <v>17.735565089993866</v>
      </c>
      <c r="K62" s="98">
        <v>9.4103818011015079</v>
      </c>
      <c r="L62" s="376">
        <v>50.410894238627712</v>
      </c>
      <c r="M62" s="602">
        <v>77.556841129723082</v>
      </c>
      <c r="N62" s="372"/>
    </row>
    <row r="63" spans="1:20">
      <c r="A63" s="36"/>
      <c r="B63" s="807" t="s">
        <v>278</v>
      </c>
      <c r="C63" s="163" t="s">
        <v>182</v>
      </c>
      <c r="D63" s="100">
        <v>7.1714415143239414</v>
      </c>
      <c r="E63" s="101">
        <v>16.1045032750628</v>
      </c>
      <c r="F63" s="101">
        <v>9.9822367772780254</v>
      </c>
      <c r="G63" s="101">
        <v>19.929793706685949</v>
      </c>
      <c r="H63" s="101">
        <v>18.213786137965045</v>
      </c>
      <c r="I63" s="101">
        <v>14.580456467555738</v>
      </c>
      <c r="J63" s="101">
        <v>30.250271192457063</v>
      </c>
      <c r="K63" s="101">
        <v>16.050607920493476</v>
      </c>
      <c r="L63" s="378">
        <v>85.982217878871495</v>
      </c>
      <c r="M63" s="603">
        <v>132.28309699182205</v>
      </c>
      <c r="N63" s="372"/>
    </row>
    <row r="64" spans="1:20">
      <c r="A64" s="36"/>
      <c r="B64" s="815" t="s">
        <v>11</v>
      </c>
      <c r="C64" s="164" t="s">
        <v>182</v>
      </c>
      <c r="D64" s="147">
        <v>11.376017630590011</v>
      </c>
      <c r="E64" s="148">
        <v>25.546483621609774</v>
      </c>
      <c r="F64" s="148">
        <v>15.834766461418187</v>
      </c>
      <c r="G64" s="148">
        <v>31.614520473803854</v>
      </c>
      <c r="H64" s="148">
        <v>28.892427249310035</v>
      </c>
      <c r="I64" s="148">
        <v>23.128896680767355</v>
      </c>
      <c r="J64" s="148">
        <v>47.985836282450933</v>
      </c>
      <c r="K64" s="148">
        <v>25.460989721594984</v>
      </c>
      <c r="L64" s="379">
        <v>136.39311211749921</v>
      </c>
      <c r="M64" s="380">
        <v>209.83993812154515</v>
      </c>
      <c r="N64" s="373"/>
    </row>
    <row r="65" spans="1:20">
      <c r="A65" s="36"/>
      <c r="B65" s="815"/>
      <c r="C65" s="164"/>
      <c r="D65" s="164"/>
      <c r="E65" s="164"/>
      <c r="F65" s="164"/>
      <c r="G65" s="164"/>
      <c r="H65" s="164"/>
      <c r="I65" s="164"/>
      <c r="J65" s="164"/>
      <c r="K65" s="164"/>
      <c r="L65" s="164"/>
      <c r="M65" s="164"/>
    </row>
    <row r="66" spans="1:20">
      <c r="A66" s="36"/>
      <c r="B66" s="810" t="s">
        <v>255</v>
      </c>
      <c r="C66" s="158"/>
      <c r="D66" s="83"/>
      <c r="E66" s="83"/>
      <c r="F66" s="83"/>
      <c r="G66" s="83"/>
      <c r="H66" s="83"/>
      <c r="I66" s="83"/>
      <c r="J66" s="83"/>
      <c r="K66" s="83"/>
      <c r="L66" s="83"/>
      <c r="M66" s="83"/>
      <c r="N66" s="83"/>
    </row>
    <row r="67" spans="1:20">
      <c r="A67" s="36"/>
      <c r="B67" s="807"/>
      <c r="O67"/>
      <c r="P67"/>
      <c r="Q67"/>
      <c r="R67"/>
      <c r="S67"/>
      <c r="T67"/>
    </row>
    <row r="68" spans="1:20">
      <c r="A68" s="36"/>
      <c r="B68" s="815" t="s">
        <v>179</v>
      </c>
    </row>
    <row r="69" spans="1:20">
      <c r="A69" s="36"/>
      <c r="B69" s="807" t="s">
        <v>178</v>
      </c>
      <c r="C69" s="163" t="s">
        <v>182</v>
      </c>
      <c r="D69" s="97">
        <v>1.3598811658487771</v>
      </c>
      <c r="E69" s="98">
        <v>7.3321523198911418</v>
      </c>
      <c r="F69" s="98">
        <v>4.8314684809875263</v>
      </c>
      <c r="G69" s="98">
        <v>11.943383616161571</v>
      </c>
      <c r="H69" s="98">
        <v>10.237210301933871</v>
      </c>
      <c r="I69" s="98">
        <v>4.9632366716599261</v>
      </c>
      <c r="J69" s="98">
        <v>11.094821703867382</v>
      </c>
      <c r="K69" s="98">
        <v>5.4820684049351982</v>
      </c>
      <c r="L69" s="97">
        <v>40.667332556482819</v>
      </c>
      <c r="M69" s="99">
        <v>57.244222665285399</v>
      </c>
    </row>
    <row r="70" spans="1:20">
      <c r="A70" s="36"/>
      <c r="B70" s="807" t="s">
        <v>278</v>
      </c>
      <c r="C70" s="163" t="s">
        <v>182</v>
      </c>
      <c r="D70" s="545">
        <v>2.3194509928329756</v>
      </c>
      <c r="E70" s="546">
        <v>12.505922138688781</v>
      </c>
      <c r="F70" s="546">
        <v>8.240686500039331</v>
      </c>
      <c r="G70" s="546">
        <v>20.370965994665191</v>
      </c>
      <c r="H70" s="546">
        <v>17.460869519315775</v>
      </c>
      <c r="I70" s="546">
        <v>8.4654339767706084</v>
      </c>
      <c r="J70" s="546">
        <v>18.923635287115786</v>
      </c>
      <c r="K70" s="546">
        <v>9.3503677556037523</v>
      </c>
      <c r="L70" s="545">
        <v>69.363329122312663</v>
      </c>
      <c r="M70" s="547">
        <v>97.637332165032205</v>
      </c>
    </row>
    <row r="71" spans="1:20">
      <c r="A71" s="36"/>
      <c r="B71" s="815" t="s">
        <v>11</v>
      </c>
      <c r="C71" s="164" t="s">
        <v>182</v>
      </c>
      <c r="D71" s="153">
        <v>3.6793321586817527</v>
      </c>
      <c r="E71" s="154">
        <v>19.838074458579925</v>
      </c>
      <c r="F71" s="154">
        <v>13.072154981026857</v>
      </c>
      <c r="G71" s="154">
        <v>32.31434961082676</v>
      </c>
      <c r="H71" s="154">
        <v>27.698079821249646</v>
      </c>
      <c r="I71" s="154">
        <v>13.428670648430534</v>
      </c>
      <c r="J71" s="154">
        <v>30.018456990983168</v>
      </c>
      <c r="K71" s="154">
        <v>14.832436160538951</v>
      </c>
      <c r="L71" s="153">
        <v>110.03066167879548</v>
      </c>
      <c r="M71" s="155">
        <v>154.88155483031758</v>
      </c>
    </row>
    <row r="72" spans="1:20">
      <c r="A72" s="36"/>
      <c r="B72" s="815"/>
      <c r="C72" s="164"/>
      <c r="D72" s="164"/>
      <c r="E72" s="164"/>
      <c r="F72" s="164"/>
      <c r="G72" s="164"/>
      <c r="H72" s="164"/>
      <c r="I72" s="164"/>
      <c r="J72" s="164"/>
      <c r="K72" s="164"/>
      <c r="L72" s="164"/>
      <c r="M72" s="164"/>
    </row>
    <row r="73" spans="1:20">
      <c r="A73" s="36"/>
      <c r="B73" s="807"/>
    </row>
    <row r="74" spans="1:20">
      <c r="A74" s="36"/>
      <c r="B74" s="810"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14" t="s">
        <v>215</v>
      </c>
      <c r="C77" s="163" t="s">
        <v>182</v>
      </c>
      <c r="D77" s="689">
        <v>1.2224510767557433</v>
      </c>
      <c r="E77" s="690">
        <v>1.2198157429394254</v>
      </c>
      <c r="F77" s="690">
        <v>1.2942164825881293</v>
      </c>
      <c r="G77" s="690">
        <v>1.2596396269108345</v>
      </c>
      <c r="H77" s="690">
        <v>1.2840112184368913</v>
      </c>
      <c r="I77" s="690">
        <v>1.2678511857965422</v>
      </c>
      <c r="J77" s="690">
        <v>1.2592019055105816</v>
      </c>
      <c r="K77" s="691">
        <v>1.257376658609527</v>
      </c>
      <c r="L77" s="100">
        <v>7.5479853334275653</v>
      </c>
      <c r="M77" s="102">
        <v>10.064563897547673</v>
      </c>
    </row>
    <row r="78" spans="1:20">
      <c r="A78" s="36"/>
      <c r="B78" s="235" t="s">
        <v>199</v>
      </c>
      <c r="C78" s="163" t="s">
        <v>7</v>
      </c>
      <c r="D78" s="921">
        <v>0.23</v>
      </c>
      <c r="E78" s="921">
        <v>0.21</v>
      </c>
      <c r="F78" s="921">
        <v>0.2</v>
      </c>
      <c r="G78" s="921">
        <v>0.2</v>
      </c>
      <c r="H78" s="921">
        <v>0.19</v>
      </c>
      <c r="I78" s="921">
        <v>0.19</v>
      </c>
      <c r="J78" s="921">
        <v>0.19</v>
      </c>
      <c r="K78" s="921">
        <v>0.17</v>
      </c>
      <c r="L78" s="919"/>
      <c r="M78" s="920"/>
    </row>
    <row r="79" spans="1:20">
      <c r="A79" s="36"/>
      <c r="B79" s="235" t="s">
        <v>208</v>
      </c>
      <c r="C79" s="163" t="s">
        <v>182</v>
      </c>
      <c r="D79" s="636">
        <v>0.94128732910192237</v>
      </c>
      <c r="E79" s="637">
        <v>0.96365443692214614</v>
      </c>
      <c r="F79" s="637">
        <v>1.0353731860705035</v>
      </c>
      <c r="G79" s="637">
        <v>1.0077117015286676</v>
      </c>
      <c r="H79" s="637">
        <v>1.0400490869338821</v>
      </c>
      <c r="I79" s="637">
        <v>1.0269594604951993</v>
      </c>
      <c r="J79" s="637">
        <v>1.0199535434635711</v>
      </c>
      <c r="K79" s="638">
        <v>1.0436226266459074</v>
      </c>
      <c r="L79" s="695">
        <v>6.0150352010523207</v>
      </c>
      <c r="M79" s="696">
        <v>8.0786113711617986</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7"/>
    </row>
    <row r="84" spans="1:20">
      <c r="A84" s="36"/>
      <c r="B84" s="809" t="s">
        <v>185</v>
      </c>
      <c r="C84" s="306"/>
      <c r="D84" s="308"/>
      <c r="E84" s="308"/>
      <c r="F84" s="308"/>
      <c r="G84" s="308"/>
      <c r="H84" s="308"/>
      <c r="I84" s="308"/>
      <c r="J84" s="308"/>
      <c r="K84" s="308"/>
      <c r="L84" s="308"/>
      <c r="M84" s="308"/>
      <c r="N84" s="308"/>
    </row>
    <row r="85" spans="1:20">
      <c r="A85" s="36"/>
      <c r="B85" s="815"/>
    </row>
    <row r="86" spans="1:20">
      <c r="A86" s="36"/>
      <c r="B86" s="814" t="s">
        <v>365</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814"/>
      <c r="D87" s="144"/>
      <c r="E87" s="144"/>
      <c r="F87" s="144"/>
      <c r="G87" s="144"/>
      <c r="H87" s="144"/>
      <c r="I87" s="144"/>
      <c r="J87" s="144"/>
      <c r="K87" s="144"/>
    </row>
    <row r="88" spans="1:20">
      <c r="A88" s="36"/>
      <c r="B88" s="810" t="s">
        <v>242</v>
      </c>
      <c r="C88" s="158"/>
      <c r="D88" s="83"/>
      <c r="E88" s="83"/>
      <c r="F88" s="83"/>
      <c r="G88" s="83"/>
      <c r="H88" s="83"/>
      <c r="I88" s="83"/>
      <c r="J88" s="83"/>
      <c r="K88" s="83"/>
      <c r="L88" s="83"/>
      <c r="M88" s="83"/>
      <c r="N88" s="83"/>
    </row>
    <row r="89" spans="1:20" s="36" customFormat="1">
      <c r="B89" s="811"/>
      <c r="C89" s="146"/>
      <c r="D89" s="339"/>
      <c r="E89" s="339"/>
      <c r="F89" s="339"/>
      <c r="G89" s="339"/>
      <c r="H89" s="339"/>
      <c r="I89" s="339"/>
      <c r="J89" s="339"/>
      <c r="K89" s="339"/>
      <c r="L89" s="339"/>
      <c r="M89" s="339"/>
      <c r="N89" s="339"/>
    </row>
    <row r="90" spans="1:20">
      <c r="A90" s="36"/>
      <c r="B90" s="324" t="s">
        <v>33</v>
      </c>
      <c r="C90" s="163" t="s">
        <v>126</v>
      </c>
      <c r="D90" s="698">
        <v>143.15823569657928</v>
      </c>
      <c r="E90" s="698">
        <v>128.7392968905373</v>
      </c>
      <c r="F90" s="698">
        <v>127.69606622533067</v>
      </c>
      <c r="G90" s="698">
        <v>134.39160858455196</v>
      </c>
      <c r="H90" s="698">
        <v>143.66746165317645</v>
      </c>
      <c r="I90" s="698">
        <v>150.43900166067442</v>
      </c>
      <c r="J90" s="698">
        <v>175.8605809987998</v>
      </c>
      <c r="K90" s="698">
        <v>162.11435478759981</v>
      </c>
      <c r="L90" s="697">
        <v>828.09167071085005</v>
      </c>
      <c r="M90" s="698">
        <v>1166.0666064972497</v>
      </c>
      <c r="N90" s="64"/>
      <c r="O90" s="64"/>
    </row>
    <row r="91" spans="1:20" ht="24.75">
      <c r="A91" s="36"/>
      <c r="B91" s="812" t="s">
        <v>195</v>
      </c>
      <c r="C91" s="163" t="s">
        <v>126</v>
      </c>
      <c r="D91" s="698">
        <v>124.63990749088444</v>
      </c>
      <c r="E91" s="698">
        <v>126.78218506366566</v>
      </c>
      <c r="F91" s="698">
        <v>139.02015355817539</v>
      </c>
      <c r="G91" s="698">
        <v>140.70015355736612</v>
      </c>
      <c r="H91" s="698">
        <v>144.99719077524804</v>
      </c>
      <c r="I91" s="698">
        <v>145.06828838528159</v>
      </c>
      <c r="J91" s="698">
        <v>137.04399473487908</v>
      </c>
      <c r="K91" s="698">
        <v>134.21967939186626</v>
      </c>
      <c r="L91" s="699">
        <v>821.2078788306211</v>
      </c>
      <c r="M91" s="700">
        <v>1092.4715529573664</v>
      </c>
      <c r="N91" s="64"/>
      <c r="O91" s="64"/>
    </row>
    <row r="92" spans="1:20">
      <c r="A92" s="36"/>
      <c r="B92" s="813" t="s">
        <v>193</v>
      </c>
      <c r="C92" s="163" t="s">
        <v>126</v>
      </c>
      <c r="D92" s="104">
        <v>-18.518328205694843</v>
      </c>
      <c r="E92" s="105">
        <v>-1.957111826871639</v>
      </c>
      <c r="F92" s="105">
        <v>11.324087332844726</v>
      </c>
      <c r="G92" s="105">
        <v>6.3085449728141612</v>
      </c>
      <c r="H92" s="105">
        <v>1.3297291220715977</v>
      </c>
      <c r="I92" s="105">
        <v>-5.3707132753928306</v>
      </c>
      <c r="J92" s="105">
        <v>-38.816586263920726</v>
      </c>
      <c r="K92" s="106">
        <v>-27.894675395733543</v>
      </c>
      <c r="L92" s="104">
        <v>-6.8837918802289551</v>
      </c>
      <c r="M92" s="106">
        <v>-73.595053539883338</v>
      </c>
      <c r="N92" s="64"/>
      <c r="O92" s="989"/>
      <c r="P92" s="989"/>
      <c r="Q92" s="989"/>
      <c r="R92"/>
      <c r="S92"/>
      <c r="T92"/>
    </row>
    <row r="93" spans="1:20" ht="13.15">
      <c r="A93" s="36"/>
      <c r="B93" s="813"/>
      <c r="C93" s="163"/>
      <c r="D93" s="60"/>
      <c r="E93" s="60"/>
      <c r="F93" s="60"/>
      <c r="G93" s="60"/>
      <c r="H93" s="60"/>
      <c r="I93" s="60"/>
      <c r="J93" s="60"/>
      <c r="K93" s="60"/>
      <c r="L93" s="60"/>
      <c r="M93" s="60"/>
      <c r="O93" s="65"/>
      <c r="P93" s="65"/>
      <c r="Q93" s="65"/>
      <c r="R93"/>
      <c r="S93"/>
      <c r="T93"/>
    </row>
    <row r="94" spans="1:20">
      <c r="A94" s="36"/>
      <c r="B94" s="807"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807"/>
      <c r="O95"/>
      <c r="P95"/>
      <c r="Q95"/>
      <c r="R95"/>
      <c r="S95"/>
      <c r="T95"/>
    </row>
    <row r="96" spans="1:20">
      <c r="A96" s="36"/>
      <c r="B96" s="814" t="s">
        <v>181</v>
      </c>
      <c r="C96" s="163" t="s">
        <v>126</v>
      </c>
      <c r="D96" s="97">
        <v>-6.8443741048248148</v>
      </c>
      <c r="E96" s="98">
        <v>-0.72334853121175779</v>
      </c>
      <c r="F96" s="98">
        <v>4.185382678219411</v>
      </c>
      <c r="G96" s="98">
        <v>2.3316382219521143</v>
      </c>
      <c r="H96" s="98">
        <v>0.49146788351766257</v>
      </c>
      <c r="I96" s="98">
        <v>-1.9850156265851904</v>
      </c>
      <c r="J96" s="98">
        <v>-14.346610283145102</v>
      </c>
      <c r="K96" s="98">
        <v>-10.309872026263118</v>
      </c>
      <c r="L96" s="97">
        <v>-2.5442494789325751</v>
      </c>
      <c r="M96" s="99">
        <v>-27.200731788340796</v>
      </c>
      <c r="O96"/>
      <c r="P96"/>
      <c r="Q96"/>
      <c r="R96"/>
      <c r="S96"/>
      <c r="T96"/>
    </row>
    <row r="97" spans="1:20">
      <c r="A97" s="36"/>
      <c r="B97" s="814" t="s">
        <v>278</v>
      </c>
      <c r="C97" s="163" t="s">
        <v>126</v>
      </c>
      <c r="D97" s="94">
        <v>-11.673954100870029</v>
      </c>
      <c r="E97" s="95">
        <v>-1.2337632956598812</v>
      </c>
      <c r="F97" s="95">
        <v>7.1387046546253154</v>
      </c>
      <c r="G97" s="95">
        <v>3.9769067508620468</v>
      </c>
      <c r="H97" s="95">
        <v>0.83826123855393508</v>
      </c>
      <c r="I97" s="95">
        <v>-3.38569764880764</v>
      </c>
      <c r="J97" s="95">
        <v>-24.469975980775626</v>
      </c>
      <c r="K97" s="95">
        <v>-17.584803369470425</v>
      </c>
      <c r="L97" s="94">
        <v>-4.3395424012962538</v>
      </c>
      <c r="M97" s="96">
        <v>-46.394321751542307</v>
      </c>
      <c r="O97"/>
      <c r="P97"/>
      <c r="Q97"/>
      <c r="R97"/>
      <c r="S97"/>
      <c r="T97"/>
    </row>
    <row r="98" spans="1:20">
      <c r="A98" s="36"/>
      <c r="B98" s="807"/>
      <c r="O98"/>
      <c r="P98"/>
      <c r="Q98"/>
      <c r="R98"/>
      <c r="S98"/>
      <c r="T98"/>
    </row>
    <row r="99" spans="1:20">
      <c r="A99" s="36"/>
      <c r="B99" s="815" t="s">
        <v>180</v>
      </c>
      <c r="N99" s="64"/>
      <c r="O99"/>
      <c r="P99"/>
      <c r="Q99"/>
      <c r="R99"/>
      <c r="S99"/>
      <c r="T99"/>
    </row>
    <row r="100" spans="1:20">
      <c r="A100" s="283" t="s">
        <v>149</v>
      </c>
      <c r="B100" s="235" t="s">
        <v>587</v>
      </c>
      <c r="C100" s="163" t="s">
        <v>126</v>
      </c>
      <c r="D100" s="618">
        <v>15.793611321893101</v>
      </c>
      <c r="E100" s="618">
        <v>2.2178016065590391</v>
      </c>
      <c r="F100" s="618">
        <v>-2.4366325958234127</v>
      </c>
      <c r="G100" s="618">
        <v>-3.2852734662853913</v>
      </c>
      <c r="H100" s="618">
        <v>-3.4082083914593055</v>
      </c>
      <c r="I100" s="618">
        <v>-3.5123485055638715</v>
      </c>
      <c r="J100" s="618">
        <v>-3.6045476538349241</v>
      </c>
      <c r="K100" s="618">
        <v>-3.7045738512288424</v>
      </c>
      <c r="L100" s="610">
        <v>5.3689499693201572</v>
      </c>
      <c r="M100" s="611">
        <v>-1.9401715357436093</v>
      </c>
      <c r="N100" s="64"/>
      <c r="O100"/>
      <c r="P100"/>
      <c r="Q100"/>
      <c r="R100"/>
      <c r="S100"/>
      <c r="T100"/>
    </row>
    <row r="101" spans="1:20">
      <c r="A101" s="283" t="s">
        <v>150</v>
      </c>
      <c r="B101" s="235" t="s">
        <v>588</v>
      </c>
      <c r="C101" s="163" t="s">
        <v>126</v>
      </c>
      <c r="D101" s="618">
        <v>-6.2549219112868597</v>
      </c>
      <c r="E101" s="618">
        <v>-7.05116401646774</v>
      </c>
      <c r="F101" s="618">
        <v>-12.209151679521151</v>
      </c>
      <c r="G101" s="618">
        <v>-2.1637836206241858</v>
      </c>
      <c r="H101" s="618">
        <v>0.55676527812292875</v>
      </c>
      <c r="I101" s="618">
        <v>-3.8536015492526476</v>
      </c>
      <c r="J101" s="618">
        <v>18.210190040887515</v>
      </c>
      <c r="K101" s="618">
        <v>16.879899116617182</v>
      </c>
      <c r="L101" s="614">
        <v>-30.975857499029658</v>
      </c>
      <c r="M101" s="615">
        <v>4.1142316584750382</v>
      </c>
      <c r="N101" s="64"/>
      <c r="O101"/>
      <c r="P101"/>
      <c r="Q101"/>
      <c r="R101"/>
      <c r="S101"/>
      <c r="T101"/>
    </row>
    <row r="102" spans="1:20">
      <c r="A102" s="283" t="s">
        <v>151</v>
      </c>
      <c r="B102" s="235" t="s">
        <v>240</v>
      </c>
      <c r="C102" s="163" t="s">
        <v>126</v>
      </c>
      <c r="D102" s="618">
        <v>0</v>
      </c>
      <c r="E102" s="618">
        <v>0</v>
      </c>
      <c r="F102" s="618">
        <v>0</v>
      </c>
      <c r="G102" s="618">
        <v>0</v>
      </c>
      <c r="H102" s="618">
        <v>0</v>
      </c>
      <c r="I102" s="618">
        <v>0</v>
      </c>
      <c r="J102" s="618">
        <v>0</v>
      </c>
      <c r="K102" s="618">
        <v>0</v>
      </c>
      <c r="L102" s="614">
        <v>0</v>
      </c>
      <c r="M102" s="615">
        <v>0</v>
      </c>
      <c r="N102" s="64"/>
      <c r="O102"/>
      <c r="P102"/>
      <c r="Q102"/>
      <c r="R102"/>
      <c r="S102" s="66"/>
      <c r="T102"/>
    </row>
    <row r="103" spans="1:20">
      <c r="A103" s="283" t="s">
        <v>166</v>
      </c>
      <c r="B103" s="235" t="s">
        <v>240</v>
      </c>
      <c r="C103" s="163" t="s">
        <v>126</v>
      </c>
      <c r="D103" s="618">
        <v>0</v>
      </c>
      <c r="E103" s="618">
        <v>0</v>
      </c>
      <c r="F103" s="618">
        <v>0</v>
      </c>
      <c r="G103" s="618">
        <v>0</v>
      </c>
      <c r="H103" s="618">
        <v>0</v>
      </c>
      <c r="I103" s="618">
        <v>0</v>
      </c>
      <c r="J103" s="618">
        <v>0</v>
      </c>
      <c r="K103" s="618">
        <v>0</v>
      </c>
      <c r="L103" s="614">
        <v>0</v>
      </c>
      <c r="M103" s="615">
        <v>0</v>
      </c>
      <c r="N103" s="64"/>
      <c r="O103"/>
      <c r="P103"/>
      <c r="Q103"/>
      <c r="R103"/>
      <c r="S103"/>
      <c r="T103"/>
    </row>
    <row r="104" spans="1:20">
      <c r="A104" s="283" t="s">
        <v>167</v>
      </c>
      <c r="B104" s="235" t="s">
        <v>240</v>
      </c>
      <c r="C104" s="163" t="s">
        <v>126</v>
      </c>
      <c r="D104" s="618">
        <v>0</v>
      </c>
      <c r="E104" s="618">
        <v>0</v>
      </c>
      <c r="F104" s="618">
        <v>0</v>
      </c>
      <c r="G104" s="618">
        <v>0</v>
      </c>
      <c r="H104" s="618">
        <v>0</v>
      </c>
      <c r="I104" s="618">
        <v>0</v>
      </c>
      <c r="J104" s="618">
        <v>0</v>
      </c>
      <c r="K104" s="618">
        <v>0</v>
      </c>
      <c r="L104" s="614">
        <v>0</v>
      </c>
      <c r="M104" s="615">
        <v>0</v>
      </c>
      <c r="N104" s="64"/>
      <c r="O104"/>
      <c r="P104"/>
      <c r="Q104"/>
      <c r="R104"/>
      <c r="S104"/>
      <c r="T104"/>
    </row>
    <row r="105" spans="1:20">
      <c r="A105" s="283" t="s">
        <v>168</v>
      </c>
      <c r="B105" s="235" t="s">
        <v>240</v>
      </c>
      <c r="C105" s="163" t="s">
        <v>126</v>
      </c>
      <c r="D105" s="618">
        <v>0</v>
      </c>
      <c r="E105" s="618">
        <v>0</v>
      </c>
      <c r="F105" s="618">
        <v>0</v>
      </c>
      <c r="G105" s="618">
        <v>0</v>
      </c>
      <c r="H105" s="618">
        <v>0</v>
      </c>
      <c r="I105" s="618">
        <v>0</v>
      </c>
      <c r="J105" s="618">
        <v>0</v>
      </c>
      <c r="K105" s="618">
        <v>0</v>
      </c>
      <c r="L105" s="618">
        <v>0</v>
      </c>
      <c r="M105" s="619">
        <v>0</v>
      </c>
      <c r="N105" s="64"/>
      <c r="O105"/>
      <c r="P105"/>
      <c r="Q105"/>
      <c r="R105"/>
      <c r="S105"/>
      <c r="T105"/>
    </row>
    <row r="106" spans="1:20">
      <c r="A106" s="36"/>
      <c r="B106" s="815" t="s">
        <v>188</v>
      </c>
      <c r="C106" s="163" t="s">
        <v>126</v>
      </c>
      <c r="D106" s="104">
        <v>9.5386894106062421</v>
      </c>
      <c r="E106" s="105">
        <v>-4.8333624099087009</v>
      </c>
      <c r="F106" s="105">
        <v>-14.645784275344564</v>
      </c>
      <c r="G106" s="105">
        <v>-5.4490570869095771</v>
      </c>
      <c r="H106" s="105">
        <v>-2.8514431133363769</v>
      </c>
      <c r="I106" s="105">
        <v>-7.3659500548165191</v>
      </c>
      <c r="J106" s="105">
        <v>14.60564238705259</v>
      </c>
      <c r="K106" s="106">
        <v>13.17532526538834</v>
      </c>
      <c r="L106" s="104">
        <v>-25.606907529709495</v>
      </c>
      <c r="M106" s="106">
        <v>2.1740601227314347</v>
      </c>
      <c r="N106" s="64"/>
    </row>
    <row r="107" spans="1:20">
      <c r="A107" s="36"/>
      <c r="B107" s="807"/>
    </row>
    <row r="108" spans="1:20">
      <c r="A108" s="36"/>
      <c r="B108" s="814" t="s">
        <v>196</v>
      </c>
      <c r="C108" s="163" t="s">
        <v>126</v>
      </c>
      <c r="D108" s="97">
        <v>3.5254996061600674</v>
      </c>
      <c r="E108" s="98">
        <v>-1.7864107467022561</v>
      </c>
      <c r="F108" s="98">
        <v>-5.4130818681673514</v>
      </c>
      <c r="G108" s="98">
        <v>-2.0139714993217801</v>
      </c>
      <c r="H108" s="98">
        <v>-1.053893374689125</v>
      </c>
      <c r="I108" s="98">
        <v>-2.7224551402601858</v>
      </c>
      <c r="J108" s="98">
        <v>5.398245426254638</v>
      </c>
      <c r="K108" s="98">
        <v>4.8696002180875313</v>
      </c>
      <c r="L108" s="97">
        <v>-9.4643130229806314</v>
      </c>
      <c r="M108" s="99">
        <v>0.80353262136153791</v>
      </c>
    </row>
    <row r="109" spans="1:20">
      <c r="A109" s="36"/>
      <c r="B109" s="814" t="s">
        <v>308</v>
      </c>
      <c r="C109" s="163" t="s">
        <v>126</v>
      </c>
      <c r="D109" s="94">
        <v>6.0131898044461742</v>
      </c>
      <c r="E109" s="95">
        <v>-3.0469516632064448</v>
      </c>
      <c r="F109" s="95">
        <v>-9.2327024071772126</v>
      </c>
      <c r="G109" s="95">
        <v>-3.435085587587797</v>
      </c>
      <c r="H109" s="95">
        <v>-1.7975497386472519</v>
      </c>
      <c r="I109" s="95">
        <v>-4.6434949145563333</v>
      </c>
      <c r="J109" s="95">
        <v>9.2073969607979524</v>
      </c>
      <c r="K109" s="95">
        <v>8.3057250473008093</v>
      </c>
      <c r="L109" s="94">
        <v>-16.142594506728862</v>
      </c>
      <c r="M109" s="96">
        <v>1.3705275013698994</v>
      </c>
    </row>
    <row r="110" spans="1:20">
      <c r="A110" s="36"/>
      <c r="B110" s="807"/>
    </row>
    <row r="111" spans="1:20">
      <c r="A111" s="36"/>
      <c r="B111" s="815" t="s">
        <v>179</v>
      </c>
    </row>
    <row r="112" spans="1:20">
      <c r="A112" s="36"/>
      <c r="B112" s="807" t="s">
        <v>178</v>
      </c>
      <c r="C112" s="163" t="s">
        <v>126</v>
      </c>
      <c r="D112" s="97">
        <v>-3.3188744986647474</v>
      </c>
      <c r="E112" s="98">
        <v>-2.5097592779140139</v>
      </c>
      <c r="F112" s="98">
        <v>-1.2276991899479404</v>
      </c>
      <c r="G112" s="98">
        <v>0.31766672263033424</v>
      </c>
      <c r="H112" s="98">
        <v>-0.56242549117146245</v>
      </c>
      <c r="I112" s="98">
        <v>-4.7074707668453764</v>
      </c>
      <c r="J112" s="98">
        <v>-8.9483648568904641</v>
      </c>
      <c r="K112" s="98">
        <v>-5.440271808175587</v>
      </c>
      <c r="L112" s="97">
        <v>-12.008562501913207</v>
      </c>
      <c r="M112" s="99">
        <v>-26.397199166979259</v>
      </c>
    </row>
    <row r="113" spans="1:20">
      <c r="A113" s="36"/>
      <c r="B113" s="807" t="s">
        <v>278</v>
      </c>
      <c r="C113" s="163" t="s">
        <v>126</v>
      </c>
      <c r="D113" s="545">
        <v>-5.6607642964238547</v>
      </c>
      <c r="E113" s="546">
        <v>-4.2807149588663265</v>
      </c>
      <c r="F113" s="546">
        <v>-2.0939977525518971</v>
      </c>
      <c r="G113" s="546">
        <v>0.54182116327424978</v>
      </c>
      <c r="H113" s="546">
        <v>-0.95928850009331679</v>
      </c>
      <c r="I113" s="546">
        <v>-8.0291925633639742</v>
      </c>
      <c r="J113" s="546">
        <v>-15.262579019977673</v>
      </c>
      <c r="K113" s="546">
        <v>-9.2790783221696156</v>
      </c>
      <c r="L113" s="545">
        <v>-20.482136908025119</v>
      </c>
      <c r="M113" s="547">
        <v>-45.023794250172408</v>
      </c>
    </row>
    <row r="114" spans="1:20">
      <c r="A114" s="36"/>
      <c r="B114" s="815" t="s">
        <v>11</v>
      </c>
      <c r="C114" s="164" t="s">
        <v>126</v>
      </c>
      <c r="D114" s="153">
        <v>-8.9796387950886025</v>
      </c>
      <c r="E114" s="154">
        <v>-6.7904742367803408</v>
      </c>
      <c r="F114" s="154">
        <v>-3.3216969424998375</v>
      </c>
      <c r="G114" s="154">
        <v>0.85948788590458403</v>
      </c>
      <c r="H114" s="154">
        <v>-1.5217139912647792</v>
      </c>
      <c r="I114" s="154">
        <v>-12.73666333020935</v>
      </c>
      <c r="J114" s="154">
        <v>-24.210943876868136</v>
      </c>
      <c r="K114" s="154">
        <v>-14.719350130345202</v>
      </c>
      <c r="L114" s="153">
        <v>-32.490699409938323</v>
      </c>
      <c r="M114" s="155">
        <v>-71.420993417151664</v>
      </c>
    </row>
    <row r="115" spans="1:20">
      <c r="A115" s="36"/>
      <c r="B115" s="807"/>
    </row>
    <row r="116" spans="1:20">
      <c r="A116" s="36"/>
      <c r="B116" s="810" t="s">
        <v>243</v>
      </c>
      <c r="C116" s="158"/>
      <c r="D116" s="83"/>
      <c r="E116" s="83"/>
      <c r="F116" s="83"/>
      <c r="G116" s="83"/>
      <c r="H116" s="83"/>
      <c r="I116" s="83"/>
      <c r="J116" s="83"/>
      <c r="K116" s="83"/>
      <c r="L116" s="83"/>
      <c r="M116" s="83"/>
      <c r="N116" s="83"/>
    </row>
    <row r="117" spans="1:20" s="36" customFormat="1">
      <c r="B117" s="808"/>
      <c r="C117" s="146"/>
      <c r="D117" s="339"/>
      <c r="E117" s="339"/>
      <c r="F117" s="339"/>
      <c r="G117" s="339"/>
      <c r="H117" s="339"/>
      <c r="I117" s="339"/>
      <c r="J117" s="339"/>
      <c r="K117" s="339"/>
      <c r="L117" s="339"/>
      <c r="M117" s="339"/>
      <c r="N117" s="339"/>
    </row>
    <row r="118" spans="1:20">
      <c r="A118" s="36"/>
      <c r="B118" s="324" t="s">
        <v>33</v>
      </c>
      <c r="C118" s="163" t="s">
        <v>126</v>
      </c>
      <c r="D118" s="697">
        <v>90.181969331028</v>
      </c>
      <c r="E118" s="697">
        <v>91.649483724058143</v>
      </c>
      <c r="F118" s="697">
        <v>110.40152040073272</v>
      </c>
      <c r="G118" s="697">
        <v>121.21046053646781</v>
      </c>
      <c r="H118" s="697">
        <v>119.45158782979628</v>
      </c>
      <c r="I118" s="697">
        <v>153.73577661927175</v>
      </c>
      <c r="J118" s="697">
        <v>180.67282796556853</v>
      </c>
      <c r="K118" s="697">
        <v>196.62595817793499</v>
      </c>
      <c r="L118" s="697">
        <v>686.63079844135473</v>
      </c>
      <c r="M118" s="698">
        <v>1063.9295845848583</v>
      </c>
      <c r="N118" s="64"/>
      <c r="O118" s="64"/>
    </row>
    <row r="119" spans="1:20" ht="24.75">
      <c r="A119" s="36"/>
      <c r="B119" s="812" t="s">
        <v>195</v>
      </c>
      <c r="C119" s="163" t="s">
        <v>126</v>
      </c>
      <c r="D119" s="697">
        <v>150.93745688079866</v>
      </c>
      <c r="E119" s="697">
        <v>155.23708542541374</v>
      </c>
      <c r="F119" s="697">
        <v>163.61069810981493</v>
      </c>
      <c r="G119" s="697">
        <v>160.62539491874128</v>
      </c>
      <c r="H119" s="697">
        <v>161.6599111408066</v>
      </c>
      <c r="I119" s="697">
        <v>166.65471574209681</v>
      </c>
      <c r="J119" s="697">
        <v>174.85796670328153</v>
      </c>
      <c r="K119" s="697">
        <v>181.82368478335459</v>
      </c>
      <c r="L119" s="699">
        <v>958.72526221767203</v>
      </c>
      <c r="M119" s="700">
        <v>1315.4069137043082</v>
      </c>
      <c r="N119" s="64"/>
      <c r="O119" s="64"/>
    </row>
    <row r="120" spans="1:20">
      <c r="A120" s="36"/>
      <c r="B120" s="813" t="s">
        <v>193</v>
      </c>
      <c r="C120" s="163" t="s">
        <v>126</v>
      </c>
      <c r="D120" s="104">
        <v>60.755487549770663</v>
      </c>
      <c r="E120" s="105">
        <v>63.587601701355595</v>
      </c>
      <c r="F120" s="105">
        <v>53.209177709082212</v>
      </c>
      <c r="G120" s="105">
        <v>39.414934382273472</v>
      </c>
      <c r="H120" s="105">
        <v>42.208323311010318</v>
      </c>
      <c r="I120" s="105">
        <v>12.918939122825066</v>
      </c>
      <c r="J120" s="105">
        <v>-5.8148612622869962</v>
      </c>
      <c r="K120" s="105">
        <v>-14.802273394580396</v>
      </c>
      <c r="L120" s="104">
        <v>272.0944637763173</v>
      </c>
      <c r="M120" s="106">
        <v>251.47732911944991</v>
      </c>
      <c r="N120" s="64"/>
      <c r="O120" s="989"/>
      <c r="P120" s="989"/>
      <c r="Q120" s="989"/>
      <c r="R120"/>
      <c r="S120"/>
      <c r="T120"/>
    </row>
    <row r="121" spans="1:20" ht="13.15">
      <c r="A121" s="36"/>
      <c r="B121" s="813"/>
      <c r="C121" s="163"/>
      <c r="D121" s="60"/>
      <c r="E121" s="60"/>
      <c r="F121" s="60"/>
      <c r="G121" s="60"/>
      <c r="H121" s="60"/>
      <c r="I121" s="60"/>
      <c r="J121" s="60"/>
      <c r="K121" s="60"/>
      <c r="L121" s="60"/>
      <c r="M121" s="60"/>
      <c r="O121" s="65"/>
      <c r="P121" s="65"/>
      <c r="Q121" s="65"/>
      <c r="R121"/>
      <c r="S121"/>
      <c r="T121"/>
    </row>
    <row r="122" spans="1:20">
      <c r="A122" s="36"/>
      <c r="B122" s="807"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807"/>
      <c r="O123"/>
      <c r="P123"/>
      <c r="Q123"/>
      <c r="R123"/>
      <c r="S123"/>
      <c r="T123"/>
    </row>
    <row r="124" spans="1:20">
      <c r="A124" s="36"/>
      <c r="B124" s="814" t="s">
        <v>181</v>
      </c>
      <c r="C124" s="167" t="s">
        <v>126</v>
      </c>
      <c r="D124" s="97">
        <v>22.45522819839524</v>
      </c>
      <c r="E124" s="98">
        <v>23.501977588821031</v>
      </c>
      <c r="F124" s="98">
        <v>19.666112081276786</v>
      </c>
      <c r="G124" s="98">
        <v>14.567759747688276</v>
      </c>
      <c r="H124" s="98">
        <v>15.600196295749415</v>
      </c>
      <c r="I124" s="98">
        <v>4.7748398997961452</v>
      </c>
      <c r="J124" s="98">
        <v>-2.149172722541274</v>
      </c>
      <c r="K124" s="98">
        <v>-5.4709202466369149</v>
      </c>
      <c r="L124" s="97">
        <v>100.56611381172688</v>
      </c>
      <c r="M124" s="99">
        <v>92.946020842548677</v>
      </c>
      <c r="O124"/>
      <c r="P124"/>
      <c r="Q124"/>
      <c r="R124"/>
      <c r="S124"/>
      <c r="T124"/>
    </row>
    <row r="125" spans="1:20">
      <c r="A125" s="36"/>
      <c r="B125" s="814" t="s">
        <v>177</v>
      </c>
      <c r="C125" s="167" t="s">
        <v>126</v>
      </c>
      <c r="D125" s="94">
        <v>38.300259351375423</v>
      </c>
      <c r="E125" s="95">
        <v>40.085624112534568</v>
      </c>
      <c r="F125" s="95">
        <v>33.543065627805426</v>
      </c>
      <c r="G125" s="95">
        <v>24.847174634585194</v>
      </c>
      <c r="H125" s="95">
        <v>26.608127015260902</v>
      </c>
      <c r="I125" s="95">
        <v>8.1440992230289204</v>
      </c>
      <c r="J125" s="95">
        <v>-3.6656885397457222</v>
      </c>
      <c r="K125" s="95">
        <v>-9.3313531479434815</v>
      </c>
      <c r="L125" s="94">
        <v>171.52834996459043</v>
      </c>
      <c r="M125" s="96">
        <v>158.53130827690123</v>
      </c>
      <c r="O125"/>
      <c r="P125"/>
      <c r="Q125"/>
      <c r="R125"/>
      <c r="S125"/>
      <c r="T125"/>
    </row>
    <row r="126" spans="1:20">
      <c r="A126" s="36"/>
      <c r="B126" s="807"/>
      <c r="O126"/>
      <c r="P126"/>
      <c r="Q126"/>
      <c r="R126"/>
      <c r="S126"/>
      <c r="T126"/>
    </row>
    <row r="127" spans="1:20">
      <c r="A127" s="36"/>
      <c r="B127" s="815" t="s">
        <v>180</v>
      </c>
      <c r="N127" s="64"/>
      <c r="O127"/>
      <c r="P127"/>
      <c r="Q127"/>
      <c r="R127"/>
      <c r="S127"/>
      <c r="T127"/>
    </row>
    <row r="128" spans="1:20">
      <c r="A128" s="283" t="s">
        <v>149</v>
      </c>
      <c r="B128" s="235" t="s">
        <v>589</v>
      </c>
      <c r="C128" s="163" t="s">
        <v>126</v>
      </c>
      <c r="D128" s="610">
        <v>-47.483212149911957</v>
      </c>
      <c r="E128" s="610">
        <v>-33.198620477592392</v>
      </c>
      <c r="F128" s="610">
        <v>-34.169839129108894</v>
      </c>
      <c r="G128" s="610">
        <v>-0.58788942454486182</v>
      </c>
      <c r="H128" s="610">
        <v>-5.3965801331688326</v>
      </c>
      <c r="I128" s="610">
        <v>17.449937771393433</v>
      </c>
      <c r="J128" s="610">
        <v>70.475509333021662</v>
      </c>
      <c r="K128" s="610">
        <v>50.062877786740074</v>
      </c>
      <c r="L128" s="610">
        <v>-103.3862035429335</v>
      </c>
      <c r="M128" s="611">
        <v>17.152183576828236</v>
      </c>
      <c r="N128" s="64"/>
      <c r="O128"/>
      <c r="P128"/>
      <c r="Q128"/>
      <c r="R128"/>
      <c r="S128"/>
      <c r="T128"/>
    </row>
    <row r="129" spans="1:20">
      <c r="A129" s="283" t="s">
        <v>150</v>
      </c>
      <c r="B129" s="235" t="s">
        <v>240</v>
      </c>
      <c r="C129" s="163" t="s">
        <v>126</v>
      </c>
      <c r="D129" s="610">
        <v>0</v>
      </c>
      <c r="E129" s="610">
        <v>0</v>
      </c>
      <c r="F129" s="610">
        <v>0</v>
      </c>
      <c r="G129" s="610">
        <v>0</v>
      </c>
      <c r="H129" s="610">
        <v>0</v>
      </c>
      <c r="I129" s="610">
        <v>0</v>
      </c>
      <c r="J129" s="610">
        <v>0</v>
      </c>
      <c r="K129" s="610">
        <v>0</v>
      </c>
      <c r="L129" s="614">
        <v>0</v>
      </c>
      <c r="M129" s="615">
        <v>0</v>
      </c>
      <c r="N129" s="64"/>
      <c r="O129"/>
      <c r="P129"/>
      <c r="Q129"/>
      <c r="R129"/>
      <c r="S129"/>
      <c r="T129"/>
    </row>
    <row r="130" spans="1:20">
      <c r="A130" s="283" t="s">
        <v>151</v>
      </c>
      <c r="B130" s="235" t="s">
        <v>240</v>
      </c>
      <c r="C130" s="163" t="s">
        <v>126</v>
      </c>
      <c r="D130" s="610">
        <v>0</v>
      </c>
      <c r="E130" s="610">
        <v>0</v>
      </c>
      <c r="F130" s="610">
        <v>0</v>
      </c>
      <c r="G130" s="610">
        <v>0</v>
      </c>
      <c r="H130" s="610">
        <v>0</v>
      </c>
      <c r="I130" s="610">
        <v>0</v>
      </c>
      <c r="J130" s="610">
        <v>0</v>
      </c>
      <c r="K130" s="610">
        <v>0</v>
      </c>
      <c r="L130" s="614">
        <v>0</v>
      </c>
      <c r="M130" s="615">
        <v>0</v>
      </c>
      <c r="N130" s="64"/>
      <c r="O130"/>
      <c r="P130"/>
      <c r="Q130"/>
      <c r="R130"/>
      <c r="S130" s="66"/>
      <c r="T130"/>
    </row>
    <row r="131" spans="1:20">
      <c r="A131" s="283" t="s">
        <v>166</v>
      </c>
      <c r="B131" s="235" t="s">
        <v>240</v>
      </c>
      <c r="C131" s="163" t="s">
        <v>126</v>
      </c>
      <c r="D131" s="610">
        <v>0</v>
      </c>
      <c r="E131" s="610">
        <v>0</v>
      </c>
      <c r="F131" s="610">
        <v>0</v>
      </c>
      <c r="G131" s="610">
        <v>0</v>
      </c>
      <c r="H131" s="610">
        <v>0</v>
      </c>
      <c r="I131" s="610">
        <v>0</v>
      </c>
      <c r="J131" s="610">
        <v>0</v>
      </c>
      <c r="K131" s="610">
        <v>0</v>
      </c>
      <c r="L131" s="614">
        <v>0</v>
      </c>
      <c r="M131" s="615">
        <v>0</v>
      </c>
      <c r="N131" s="64"/>
      <c r="O131"/>
      <c r="P131"/>
      <c r="Q131"/>
      <c r="R131"/>
      <c r="S131"/>
      <c r="T131"/>
    </row>
    <row r="132" spans="1:20">
      <c r="A132" s="283" t="s">
        <v>167</v>
      </c>
      <c r="B132" s="235" t="s">
        <v>240</v>
      </c>
      <c r="C132" s="163" t="s">
        <v>126</v>
      </c>
      <c r="D132" s="610">
        <v>0</v>
      </c>
      <c r="E132" s="610">
        <v>0</v>
      </c>
      <c r="F132" s="610">
        <v>0</v>
      </c>
      <c r="G132" s="610">
        <v>0</v>
      </c>
      <c r="H132" s="610">
        <v>0</v>
      </c>
      <c r="I132" s="610">
        <v>0</v>
      </c>
      <c r="J132" s="610">
        <v>0</v>
      </c>
      <c r="K132" s="610">
        <v>0</v>
      </c>
      <c r="L132" s="614">
        <v>0</v>
      </c>
      <c r="M132" s="615">
        <v>0</v>
      </c>
      <c r="N132" s="64"/>
      <c r="O132"/>
      <c r="P132"/>
      <c r="Q132"/>
      <c r="R132"/>
      <c r="S132"/>
      <c r="T132"/>
    </row>
    <row r="133" spans="1:20">
      <c r="A133" s="283" t="s">
        <v>168</v>
      </c>
      <c r="B133" s="235" t="s">
        <v>240</v>
      </c>
      <c r="C133" s="163" t="s">
        <v>126</v>
      </c>
      <c r="D133" s="610">
        <v>0</v>
      </c>
      <c r="E133" s="610">
        <v>0</v>
      </c>
      <c r="F133" s="610">
        <v>0</v>
      </c>
      <c r="G133" s="610">
        <v>0</v>
      </c>
      <c r="H133" s="610">
        <v>0</v>
      </c>
      <c r="I133" s="610">
        <v>0</v>
      </c>
      <c r="J133" s="610">
        <v>0</v>
      </c>
      <c r="K133" s="610">
        <v>0</v>
      </c>
      <c r="L133" s="618">
        <v>0</v>
      </c>
      <c r="M133" s="619">
        <v>0</v>
      </c>
      <c r="N133" s="64"/>
      <c r="O133"/>
      <c r="P133"/>
      <c r="Q133"/>
      <c r="R133"/>
      <c r="S133"/>
      <c r="T133"/>
    </row>
    <row r="134" spans="1:20">
      <c r="A134" s="36"/>
      <c r="B134" s="815" t="s">
        <v>188</v>
      </c>
      <c r="C134" s="163" t="s">
        <v>126</v>
      </c>
      <c r="D134" s="104">
        <v>-47.483212149911957</v>
      </c>
      <c r="E134" s="105">
        <v>-33.198620477592392</v>
      </c>
      <c r="F134" s="105">
        <v>-34.169839129108894</v>
      </c>
      <c r="G134" s="105">
        <v>-0.58788942454486182</v>
      </c>
      <c r="H134" s="105">
        <v>-5.3965801331688326</v>
      </c>
      <c r="I134" s="105">
        <v>17.449937771393433</v>
      </c>
      <c r="J134" s="105">
        <v>70.475509333021662</v>
      </c>
      <c r="K134" s="105">
        <v>50.062877786740074</v>
      </c>
      <c r="L134" s="104">
        <v>-103.3862035429335</v>
      </c>
      <c r="M134" s="106">
        <v>17.152183576828236</v>
      </c>
      <c r="N134" s="64"/>
    </row>
    <row r="135" spans="1:20">
      <c r="A135" s="36"/>
      <c r="B135" s="807"/>
    </row>
    <row r="136" spans="1:20">
      <c r="A136" s="36"/>
      <c r="B136" s="814" t="s">
        <v>196</v>
      </c>
      <c r="C136" s="167" t="s">
        <v>126</v>
      </c>
      <c r="D136" s="97">
        <v>-17.54979521060746</v>
      </c>
      <c r="E136" s="98">
        <v>-12.27021012851815</v>
      </c>
      <c r="F136" s="98">
        <v>-12.629172542118649</v>
      </c>
      <c r="G136" s="98">
        <v>-0.21728393131178095</v>
      </c>
      <c r="H136" s="98">
        <v>-1.9945760172192006</v>
      </c>
      <c r="I136" s="98">
        <v>6.4494970003070131</v>
      </c>
      <c r="J136" s="98">
        <v>26.047748249484808</v>
      </c>
      <c r="K136" s="98">
        <v>18.503239629979134</v>
      </c>
      <c r="L136" s="97">
        <v>-38.211540829468227</v>
      </c>
      <c r="M136" s="99">
        <v>6.3394470499957158</v>
      </c>
    </row>
    <row r="137" spans="1:20">
      <c r="A137" s="36"/>
      <c r="B137" s="814" t="s">
        <v>308</v>
      </c>
      <c r="C137" s="167" t="s">
        <v>126</v>
      </c>
      <c r="D137" s="94">
        <v>-29.933416939304497</v>
      </c>
      <c r="E137" s="95">
        <v>-20.928410349074241</v>
      </c>
      <c r="F137" s="95">
        <v>-21.540666586990245</v>
      </c>
      <c r="G137" s="95">
        <v>-0.37060549323308084</v>
      </c>
      <c r="H137" s="95">
        <v>-3.4020041159496319</v>
      </c>
      <c r="I137" s="95">
        <v>11.000440771086419</v>
      </c>
      <c r="J137" s="95">
        <v>44.427761083536851</v>
      </c>
      <c r="K137" s="95">
        <v>31.55963815676094</v>
      </c>
      <c r="L137" s="94">
        <v>-65.174662713465281</v>
      </c>
      <c r="M137" s="96">
        <v>10.812736526832509</v>
      </c>
    </row>
    <row r="138" spans="1:20">
      <c r="A138" s="36"/>
      <c r="B138" s="807"/>
    </row>
    <row r="139" spans="1:20">
      <c r="A139" s="36"/>
      <c r="B139" s="815" t="s">
        <v>179</v>
      </c>
    </row>
    <row r="140" spans="1:20">
      <c r="A140" s="36"/>
      <c r="B140" s="807" t="s">
        <v>178</v>
      </c>
      <c r="C140" s="163" t="s">
        <v>126</v>
      </c>
      <c r="D140" s="97">
        <v>4.9054329877877798</v>
      </c>
      <c r="E140" s="98">
        <v>11.231767460302882</v>
      </c>
      <c r="F140" s="98">
        <v>7.0369395391581371</v>
      </c>
      <c r="G140" s="98">
        <v>14.350475816376495</v>
      </c>
      <c r="H140" s="98">
        <v>13.605620278530214</v>
      </c>
      <c r="I140" s="98">
        <v>11.224336900103157</v>
      </c>
      <c r="J140" s="98">
        <v>23.898575526943535</v>
      </c>
      <c r="K140" s="98">
        <v>13.03231938334222</v>
      </c>
      <c r="L140" s="97">
        <v>62.354572982258659</v>
      </c>
      <c r="M140" s="99">
        <v>99.285467892544403</v>
      </c>
    </row>
    <row r="141" spans="1:20">
      <c r="A141" s="36"/>
      <c r="B141" s="807" t="s">
        <v>278</v>
      </c>
      <c r="C141" s="163" t="s">
        <v>126</v>
      </c>
      <c r="D141" s="100">
        <v>8.3668424120709268</v>
      </c>
      <c r="E141" s="101">
        <v>19.157213763460327</v>
      </c>
      <c r="F141" s="101">
        <v>12.002399040815181</v>
      </c>
      <c r="G141" s="101">
        <v>24.476569141352112</v>
      </c>
      <c r="H141" s="101">
        <v>23.206122899311268</v>
      </c>
      <c r="I141" s="101">
        <v>19.144539994115341</v>
      </c>
      <c r="J141" s="101">
        <v>40.762072543791128</v>
      </c>
      <c r="K141" s="101">
        <v>22.228285008817458</v>
      </c>
      <c r="L141" s="100">
        <v>106.35368725112517</v>
      </c>
      <c r="M141" s="102">
        <v>169.34404480373377</v>
      </c>
    </row>
    <row r="142" spans="1:20">
      <c r="A142" s="36"/>
      <c r="B142" s="815" t="s">
        <v>11</v>
      </c>
      <c r="C142" s="164" t="s">
        <v>126</v>
      </c>
      <c r="D142" s="147">
        <v>13.272275399858707</v>
      </c>
      <c r="E142" s="148">
        <v>30.38898122376321</v>
      </c>
      <c r="F142" s="148">
        <v>19.039338579973318</v>
      </c>
      <c r="G142" s="148">
        <v>38.827044957728603</v>
      </c>
      <c r="H142" s="148">
        <v>36.811743177841478</v>
      </c>
      <c r="I142" s="148">
        <v>30.368876894218499</v>
      </c>
      <c r="J142" s="148">
        <v>64.660648070734666</v>
      </c>
      <c r="K142" s="148">
        <v>35.260604392159678</v>
      </c>
      <c r="L142" s="147">
        <v>168.70826023338378</v>
      </c>
      <c r="M142" s="149">
        <v>268.62951269627814</v>
      </c>
    </row>
    <row r="143" spans="1:20">
      <c r="A143" s="36"/>
      <c r="B143" s="815"/>
      <c r="C143" s="164"/>
      <c r="D143" s="164"/>
      <c r="E143" s="164"/>
      <c r="F143" s="164"/>
      <c r="G143" s="164"/>
      <c r="H143" s="164"/>
      <c r="I143" s="164"/>
      <c r="J143" s="164"/>
      <c r="K143" s="164"/>
      <c r="L143" s="164"/>
      <c r="M143" s="164"/>
    </row>
    <row r="144" spans="1:20">
      <c r="A144" s="36"/>
      <c r="B144" s="810" t="s">
        <v>255</v>
      </c>
      <c r="C144" s="158"/>
      <c r="D144" s="83"/>
      <c r="E144" s="83"/>
      <c r="F144" s="83"/>
      <c r="G144" s="83"/>
      <c r="H144" s="83"/>
      <c r="I144" s="83"/>
      <c r="J144" s="83"/>
      <c r="K144" s="83"/>
      <c r="L144" s="83"/>
      <c r="M144" s="83"/>
      <c r="N144" s="83"/>
    </row>
    <row r="145" spans="1:20">
      <c r="A145" s="36"/>
      <c r="B145" s="807"/>
      <c r="O145"/>
      <c r="P145"/>
      <c r="Q145"/>
      <c r="R145"/>
      <c r="S145"/>
      <c r="T145"/>
    </row>
    <row r="146" spans="1:20">
      <c r="A146" s="36"/>
      <c r="B146" s="815" t="s">
        <v>179</v>
      </c>
    </row>
    <row r="147" spans="1:20">
      <c r="A147" s="36"/>
      <c r="B147" s="807" t="s">
        <v>178</v>
      </c>
      <c r="C147" s="163" t="s">
        <v>126</v>
      </c>
      <c r="D147" s="97">
        <v>1.5865584891230324</v>
      </c>
      <c r="E147" s="98">
        <v>8.7220081823888673</v>
      </c>
      <c r="F147" s="98">
        <v>5.8092403492101967</v>
      </c>
      <c r="G147" s="98">
        <v>14.66814253900683</v>
      </c>
      <c r="H147" s="98">
        <v>13.043194787358752</v>
      </c>
      <c r="I147" s="98">
        <v>6.5168661332577811</v>
      </c>
      <c r="J147" s="98">
        <v>14.950210670053071</v>
      </c>
      <c r="K147" s="98">
        <v>7.5920475751666325</v>
      </c>
      <c r="L147" s="97">
        <v>50.346010480345456</v>
      </c>
      <c r="M147" s="99">
        <v>72.888268725565155</v>
      </c>
    </row>
    <row r="148" spans="1:20">
      <c r="A148" s="36"/>
      <c r="B148" s="807" t="s">
        <v>278</v>
      </c>
      <c r="C148" s="163" t="s">
        <v>126</v>
      </c>
      <c r="D148" s="100">
        <v>2.7060781156470721</v>
      </c>
      <c r="E148" s="101">
        <v>14.876498804594</v>
      </c>
      <c r="F148" s="101">
        <v>9.9084012882632848</v>
      </c>
      <c r="G148" s="101">
        <v>25.018390304626362</v>
      </c>
      <c r="H148" s="101">
        <v>22.246834399217953</v>
      </c>
      <c r="I148" s="101">
        <v>11.115347430751367</v>
      </c>
      <c r="J148" s="101">
        <v>25.499493523813456</v>
      </c>
      <c r="K148" s="101">
        <v>12.949206686647843</v>
      </c>
      <c r="L148" s="100">
        <v>85.87155034310004</v>
      </c>
      <c r="M148" s="102">
        <v>124.32025055356134</v>
      </c>
    </row>
    <row r="149" spans="1:20">
      <c r="A149" s="36"/>
      <c r="B149" s="815" t="s">
        <v>11</v>
      </c>
      <c r="C149" s="164" t="s">
        <v>126</v>
      </c>
      <c r="D149" s="147">
        <v>4.2926366047701041</v>
      </c>
      <c r="E149" s="148">
        <v>23.598506986982869</v>
      </c>
      <c r="F149" s="148">
        <v>15.717641637473481</v>
      </c>
      <c r="G149" s="148">
        <v>39.686532843633188</v>
      </c>
      <c r="H149" s="148">
        <v>35.290029186576703</v>
      </c>
      <c r="I149" s="148">
        <v>17.632213564009149</v>
      </c>
      <c r="J149" s="148">
        <v>40.449704193866523</v>
      </c>
      <c r="K149" s="148">
        <v>20.541254261814476</v>
      </c>
      <c r="L149" s="147">
        <v>136.2175608234455</v>
      </c>
      <c r="M149" s="149">
        <v>197.20851927912651</v>
      </c>
    </row>
    <row r="150" spans="1:20">
      <c r="A150" s="36"/>
      <c r="B150" s="814"/>
      <c r="D150" s="144"/>
      <c r="E150" s="144"/>
      <c r="F150" s="144"/>
      <c r="G150" s="144"/>
      <c r="H150" s="144"/>
      <c r="I150" s="144"/>
      <c r="J150" s="144"/>
      <c r="K150" s="144"/>
    </row>
    <row r="151" spans="1:20">
      <c r="A151" s="36"/>
      <c r="B151" s="807"/>
    </row>
    <row r="152" spans="1:20">
      <c r="A152" s="83"/>
      <c r="B152" s="806"/>
      <c r="C152" s="158"/>
      <c r="D152" s="83"/>
      <c r="E152" s="83"/>
      <c r="F152" s="83"/>
      <c r="G152" s="83"/>
      <c r="H152" s="83"/>
      <c r="I152" s="83"/>
      <c r="J152" s="83"/>
      <c r="K152" s="83"/>
      <c r="L152" s="83"/>
      <c r="M152" s="83"/>
      <c r="N152" s="83"/>
    </row>
    <row r="153" spans="1:20">
      <c r="B153" s="807"/>
    </row>
    <row r="154" spans="1:20">
      <c r="B154" s="807"/>
    </row>
  </sheetData>
  <mergeCells count="4">
    <mergeCell ref="O14:Q14"/>
    <mergeCell ref="O42:Q42"/>
    <mergeCell ref="O92:Q92"/>
    <mergeCell ref="O120:Q120"/>
  </mergeCells>
  <conditionalFormatting sqref="D6:K6">
    <cfRule type="expression" dxfId="40" priority="8">
      <formula>AND(D$5="Actuals",E$5="Forecast")</formula>
    </cfRule>
  </conditionalFormatting>
  <conditionalFormatting sqref="B118:M142">
    <cfRule type="expression" dxfId="39" priority="4">
      <formula>$B$38="n/a"</formula>
    </cfRule>
  </conditionalFormatting>
  <conditionalFormatting sqref="D5:K5">
    <cfRule type="expression" dxfId="38" priority="3">
      <formula>AND(D$5="Actuals",E$5="Forecast")</formula>
    </cfRule>
  </conditionalFormatting>
  <conditionalFormatting sqref="B38:N49 B51:N64 C50:N50">
    <cfRule type="expression" dxfId="37" priority="2">
      <formula>$B$38="n/a"</formula>
    </cfRule>
  </conditionalFormatting>
  <conditionalFormatting sqref="B50">
    <cfRule type="expression" dxfId="3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99" activePane="bottomLeft" state="frozen"/>
      <selection activeCell="B75" sqref="A1:XFD1048576"/>
      <selection pane="bottomLeft" sqref="A1:XFD1048576"/>
    </sheetView>
  </sheetViews>
  <sheetFormatPr defaultRowHeight="12.4"/>
  <cols>
    <col min="1" max="1" width="8.3515625" customWidth="1"/>
    <col min="2" max="2" width="71.3515625" bestFit="1" customWidth="1"/>
    <col min="3" max="3" width="13.3515625" style="144" customWidth="1"/>
    <col min="4" max="11" width="11.1171875" customWidth="1"/>
    <col min="12" max="12" width="12.87890625" customWidth="1"/>
    <col min="13" max="13" width="12.7617187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52</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627</v>
      </c>
      <c r="E5" s="411" t="s">
        <v>627</v>
      </c>
      <c r="F5" s="411" t="s">
        <v>627</v>
      </c>
      <c r="G5" s="411" t="s">
        <v>627</v>
      </c>
      <c r="H5" s="411" t="s">
        <v>627</v>
      </c>
      <c r="I5" s="411" t="s">
        <v>627</v>
      </c>
      <c r="J5" s="411" t="s">
        <v>628</v>
      </c>
      <c r="K5" s="412" t="s">
        <v>628</v>
      </c>
    </row>
    <row r="6" spans="1:14" s="2" customFormat="1" ht="29.25" customHeight="1">
      <c r="C6" s="144"/>
      <c r="D6" s="119">
        <v>2014</v>
      </c>
      <c r="E6" s="120">
        <v>2015</v>
      </c>
      <c r="F6" s="120">
        <v>2016</v>
      </c>
      <c r="G6" s="120">
        <v>2017</v>
      </c>
      <c r="H6" s="120">
        <v>2018</v>
      </c>
      <c r="I6" s="120">
        <v>2019</v>
      </c>
      <c r="J6" s="120">
        <v>2020</v>
      </c>
      <c r="K6" s="120">
        <v>2021</v>
      </c>
      <c r="L6" s="103" t="s">
        <v>629</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381</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20">
        <v>0.43464864743644055</v>
      </c>
      <c r="E11" s="621">
        <v>8.4127655912987001E-2</v>
      </c>
      <c r="F11" s="621">
        <v>0.95608173606963875</v>
      </c>
      <c r="G11" s="621">
        <v>0.90385963385263635</v>
      </c>
      <c r="H11" s="621">
        <v>0.87293225461093071</v>
      </c>
      <c r="I11" s="621">
        <v>1.1070474744042118</v>
      </c>
      <c r="J11" s="621">
        <v>2.3373185580020053</v>
      </c>
      <c r="K11" s="621">
        <v>2.2739304448089732</v>
      </c>
      <c r="L11" s="697">
        <v>4.358697402286845</v>
      </c>
      <c r="M11" s="698">
        <v>8.9699464050978239</v>
      </c>
    </row>
    <row r="12" spans="1:14" s="2" customFormat="1">
      <c r="A12" s="234" t="s">
        <v>150</v>
      </c>
      <c r="B12" s="36" t="s">
        <v>222</v>
      </c>
      <c r="C12" s="163" t="s">
        <v>182</v>
      </c>
      <c r="D12" s="622">
        <v>0.49563233868776463</v>
      </c>
      <c r="E12" s="623">
        <v>0.34557911170909084</v>
      </c>
      <c r="F12" s="623">
        <v>0.24925849650905818</v>
      </c>
      <c r="G12" s="623">
        <v>0.20747448747822247</v>
      </c>
      <c r="H12" s="623">
        <v>0.32642748190851484</v>
      </c>
      <c r="I12" s="623">
        <v>0.58006104943495007</v>
      </c>
      <c r="J12" s="623">
        <v>0.35125948065047097</v>
      </c>
      <c r="K12" s="623">
        <v>0.33458264354031858</v>
      </c>
      <c r="L12" s="701">
        <v>2.2044329657276012</v>
      </c>
      <c r="M12" s="702">
        <v>2.8902750899183904</v>
      </c>
    </row>
    <row r="13" spans="1:14" s="2" customFormat="1">
      <c r="A13" s="234" t="s">
        <v>151</v>
      </c>
      <c r="B13" s="36" t="s">
        <v>223</v>
      </c>
      <c r="C13" s="163" t="s">
        <v>182</v>
      </c>
      <c r="D13" s="622">
        <v>1.5602225035063555</v>
      </c>
      <c r="E13" s="623">
        <v>1.5202694599740256</v>
      </c>
      <c r="F13" s="623">
        <v>1.4157235028922008</v>
      </c>
      <c r="G13" s="623">
        <v>1.2494933333878417</v>
      </c>
      <c r="H13" s="623">
        <v>1.7108423318318222</v>
      </c>
      <c r="I13" s="623">
        <v>2.4632066735358995</v>
      </c>
      <c r="J13" s="623">
        <v>2.5537772993151084</v>
      </c>
      <c r="K13" s="623">
        <v>2.5315170126478104</v>
      </c>
      <c r="L13" s="701">
        <v>9.9197578051281461</v>
      </c>
      <c r="M13" s="702">
        <v>15.005052117091065</v>
      </c>
    </row>
    <row r="14" spans="1:14" s="2" customFormat="1">
      <c r="A14" s="234" t="s">
        <v>166</v>
      </c>
      <c r="B14" s="36" t="s">
        <v>224</v>
      </c>
      <c r="C14" s="163" t="s">
        <v>182</v>
      </c>
      <c r="D14" s="622">
        <v>4.6586892848831704E-2</v>
      </c>
      <c r="E14" s="623">
        <v>4.6586892848831704E-2</v>
      </c>
      <c r="F14" s="623">
        <v>2.9574163065161849E-2</v>
      </c>
      <c r="G14" s="623">
        <v>2.9574163065161849E-2</v>
      </c>
      <c r="H14" s="623">
        <v>2.9574163065161849E-2</v>
      </c>
      <c r="I14" s="623">
        <v>0</v>
      </c>
      <c r="J14" s="623">
        <v>0</v>
      </c>
      <c r="K14" s="623">
        <v>0</v>
      </c>
      <c r="L14" s="701">
        <v>0.18189627489314897</v>
      </c>
      <c r="M14" s="702">
        <v>0.18189627489314897</v>
      </c>
    </row>
    <row r="15" spans="1:14" s="2" customFormat="1">
      <c r="A15" s="234" t="s">
        <v>167</v>
      </c>
      <c r="B15" s="36" t="s">
        <v>307</v>
      </c>
      <c r="C15" s="163" t="s">
        <v>182</v>
      </c>
      <c r="D15" s="622">
        <v>1.11748015</v>
      </c>
      <c r="E15" s="623">
        <v>1.2525667600000001</v>
      </c>
      <c r="F15" s="623">
        <v>4.4257972199999998</v>
      </c>
      <c r="G15" s="623">
        <v>3.2337239599999998</v>
      </c>
      <c r="H15" s="623">
        <v>3.13358779</v>
      </c>
      <c r="I15" s="623">
        <v>3.0760632499999998</v>
      </c>
      <c r="J15" s="623">
        <v>2.4270530400000001</v>
      </c>
      <c r="K15" s="623">
        <v>1.76096334</v>
      </c>
      <c r="L15" s="701">
        <v>16.239219129999999</v>
      </c>
      <c r="M15" s="702">
        <v>20.427235509999999</v>
      </c>
    </row>
    <row r="16" spans="1:14" s="2" customFormat="1">
      <c r="A16" s="234" t="s">
        <v>168</v>
      </c>
      <c r="B16" s="36" t="s">
        <v>626</v>
      </c>
      <c r="C16" s="163" t="s">
        <v>182</v>
      </c>
      <c r="D16" s="622"/>
      <c r="E16" s="623"/>
      <c r="F16" s="623"/>
      <c r="G16" s="623"/>
      <c r="H16" s="623"/>
      <c r="I16" s="623"/>
      <c r="J16" s="623"/>
      <c r="K16" s="623"/>
      <c r="L16" s="701">
        <v>0</v>
      </c>
      <c r="M16" s="702">
        <v>0</v>
      </c>
    </row>
    <row r="17" spans="1:16" s="2" customFormat="1">
      <c r="A17" s="234" t="s">
        <v>469</v>
      </c>
      <c r="B17" s="36" t="s">
        <v>626</v>
      </c>
      <c r="C17" s="163" t="s">
        <v>182</v>
      </c>
      <c r="D17" s="883"/>
      <c r="E17" s="884"/>
      <c r="F17" s="884"/>
      <c r="G17" s="884"/>
      <c r="H17" s="884"/>
      <c r="I17" s="884"/>
      <c r="J17" s="884"/>
      <c r="K17" s="885"/>
      <c r="L17" s="701">
        <v>0</v>
      </c>
      <c r="M17" s="702">
        <v>0</v>
      </c>
    </row>
    <row r="18" spans="1:16" s="2" customFormat="1">
      <c r="A18" s="36"/>
      <c r="B18" s="12" t="s">
        <v>201</v>
      </c>
      <c r="C18" s="164" t="s">
        <v>182</v>
      </c>
      <c r="D18" s="636">
        <v>3.6545705324793922</v>
      </c>
      <c r="E18" s="636">
        <v>3.2491298804449356</v>
      </c>
      <c r="F18" s="636">
        <v>7.0764351185360592</v>
      </c>
      <c r="G18" s="636">
        <v>5.6241255777838628</v>
      </c>
      <c r="H18" s="636">
        <v>6.0733640214164293</v>
      </c>
      <c r="I18" s="636">
        <v>7.226378447375061</v>
      </c>
      <c r="J18" s="636">
        <v>7.669408377967585</v>
      </c>
      <c r="K18" s="636">
        <v>6.9009934409971017</v>
      </c>
      <c r="L18" s="636">
        <v>32.904003578035741</v>
      </c>
      <c r="M18" s="636">
        <v>47.474405397000425</v>
      </c>
    </row>
    <row r="19" spans="1:16" s="2" customFormat="1">
      <c r="A19" s="36"/>
      <c r="B19" s="12"/>
      <c r="C19" s="164"/>
      <c r="D19" s="164"/>
      <c r="E19" s="164"/>
      <c r="F19" s="164"/>
      <c r="G19" s="164"/>
      <c r="H19" s="164"/>
      <c r="I19" s="164"/>
      <c r="J19" s="164"/>
      <c r="K19" s="164"/>
      <c r="L19" s="164"/>
      <c r="M19" s="164"/>
    </row>
    <row r="20" spans="1:16" s="2" customFormat="1">
      <c r="A20" s="36"/>
      <c r="B20" s="12" t="s">
        <v>363</v>
      </c>
      <c r="C20" s="164"/>
      <c r="D20" s="164"/>
      <c r="E20" s="164"/>
      <c r="F20" s="164"/>
      <c r="G20" s="164"/>
      <c r="H20" s="164"/>
      <c r="I20" s="164"/>
      <c r="J20" s="164"/>
      <c r="K20" s="164"/>
      <c r="L20" s="164"/>
      <c r="M20" s="164"/>
    </row>
    <row r="21" spans="1:16" s="2" customFormat="1">
      <c r="A21" s="283" t="s">
        <v>149</v>
      </c>
      <c r="B21" s="990"/>
      <c r="C21" s="990"/>
      <c r="D21" s="990"/>
      <c r="E21" s="990"/>
      <c r="F21" s="990"/>
      <c r="G21" s="990"/>
      <c r="H21" s="990"/>
      <c r="I21" s="990"/>
      <c r="J21" s="990"/>
      <c r="K21" s="990"/>
      <c r="L21" s="990"/>
      <c r="M21" s="990"/>
    </row>
    <row r="22" spans="1:16" s="2" customFormat="1">
      <c r="A22" s="283" t="s">
        <v>150</v>
      </c>
      <c r="B22" s="990"/>
      <c r="C22" s="990"/>
      <c r="D22" s="990"/>
      <c r="E22" s="990"/>
      <c r="F22" s="990"/>
      <c r="G22" s="990"/>
      <c r="H22" s="990"/>
      <c r="I22" s="990"/>
      <c r="J22" s="990"/>
      <c r="K22" s="990"/>
      <c r="L22" s="990"/>
      <c r="M22" s="990"/>
    </row>
    <row r="23" spans="1:16" s="2" customFormat="1">
      <c r="A23" s="283" t="s">
        <v>151</v>
      </c>
      <c r="B23" s="990"/>
      <c r="C23" s="990"/>
      <c r="D23" s="990"/>
      <c r="E23" s="990"/>
      <c r="F23" s="990"/>
      <c r="G23" s="990"/>
      <c r="H23" s="990"/>
      <c r="I23" s="990"/>
      <c r="J23" s="990"/>
      <c r="K23" s="990"/>
      <c r="L23" s="990"/>
      <c r="M23" s="990"/>
    </row>
    <row r="24" spans="1:16" s="2" customFormat="1">
      <c r="A24" s="283" t="s">
        <v>166</v>
      </c>
      <c r="B24" s="990"/>
      <c r="C24" s="990"/>
      <c r="D24" s="990"/>
      <c r="E24" s="990"/>
      <c r="F24" s="990"/>
      <c r="G24" s="990"/>
      <c r="H24" s="990"/>
      <c r="I24" s="990"/>
      <c r="J24" s="990"/>
      <c r="K24" s="990"/>
      <c r="L24" s="990"/>
      <c r="M24" s="990"/>
    </row>
    <row r="25" spans="1:16" s="2" customFormat="1">
      <c r="A25" s="283" t="s">
        <v>167</v>
      </c>
      <c r="B25" s="990"/>
      <c r="C25" s="990"/>
      <c r="D25" s="990"/>
      <c r="E25" s="990"/>
      <c r="F25" s="990"/>
      <c r="G25" s="990"/>
      <c r="H25" s="990"/>
      <c r="I25" s="990"/>
      <c r="J25" s="990"/>
      <c r="K25" s="990"/>
      <c r="L25" s="990"/>
      <c r="M25" s="990"/>
    </row>
    <row r="26" spans="1:16" s="2" customFormat="1">
      <c r="A26" s="283" t="s">
        <v>168</v>
      </c>
      <c r="B26" s="879"/>
      <c r="C26" s="879"/>
      <c r="D26" s="879"/>
      <c r="E26" s="879"/>
      <c r="F26" s="879"/>
      <c r="G26" s="879"/>
      <c r="H26" s="879"/>
      <c r="I26" s="879"/>
      <c r="J26" s="879"/>
      <c r="K26" s="879"/>
      <c r="L26" s="879"/>
      <c r="M26" s="879"/>
    </row>
    <row r="27" spans="1:16" s="2" customFormat="1">
      <c r="A27" s="283" t="s">
        <v>469</v>
      </c>
      <c r="B27" s="879"/>
      <c r="C27" s="879"/>
      <c r="D27" s="879"/>
      <c r="E27" s="879"/>
      <c r="F27" s="879"/>
      <c r="G27" s="879"/>
      <c r="H27" s="879"/>
      <c r="I27" s="879"/>
      <c r="J27" s="879"/>
      <c r="K27" s="879"/>
      <c r="L27" s="879"/>
      <c r="M27" s="879"/>
    </row>
    <row r="28" spans="1:16" s="558" customFormat="1">
      <c r="A28" s="39"/>
      <c r="B28" s="562"/>
      <c r="C28" s="562"/>
      <c r="D28" s="562"/>
      <c r="E28" s="562"/>
      <c r="F28" s="562"/>
      <c r="G28" s="562"/>
      <c r="H28" s="562"/>
      <c r="I28" s="562"/>
      <c r="J28" s="562"/>
      <c r="K28" s="562"/>
      <c r="L28" s="562"/>
      <c r="M28" s="562"/>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470</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97">
        <v>0.34771891794915244</v>
      </c>
      <c r="E39" s="697">
        <v>6.7302124730389601E-2</v>
      </c>
      <c r="F39" s="697">
        <v>0.77442620621640745</v>
      </c>
      <c r="G39" s="697">
        <v>0.73212630342063545</v>
      </c>
      <c r="H39" s="697">
        <v>0.70707512623485391</v>
      </c>
      <c r="I39" s="697">
        <v>0.91884940375549573</v>
      </c>
      <c r="J39" s="697">
        <v>1.9399744031416644</v>
      </c>
      <c r="K39" s="697">
        <v>1.8873622691914478</v>
      </c>
      <c r="L39" s="697">
        <v>3.5474980823069346</v>
      </c>
      <c r="M39" s="698">
        <v>7.3748347546400463</v>
      </c>
    </row>
    <row r="40" spans="1:14" s="2" customFormat="1">
      <c r="A40" s="168" t="s">
        <v>150</v>
      </c>
      <c r="B40" s="36" t="s">
        <v>222</v>
      </c>
      <c r="C40" s="163" t="s">
        <v>182</v>
      </c>
      <c r="D40" s="697">
        <v>0.39650587095021173</v>
      </c>
      <c r="E40" s="697">
        <v>0.27646328936727266</v>
      </c>
      <c r="F40" s="697">
        <v>0.20189938217233713</v>
      </c>
      <c r="G40" s="697">
        <v>0.16805433485736021</v>
      </c>
      <c r="H40" s="697">
        <v>0.26440626034589704</v>
      </c>
      <c r="I40" s="697">
        <v>0.48145067103100853</v>
      </c>
      <c r="J40" s="697">
        <v>0.29154536893989091</v>
      </c>
      <c r="K40" s="697">
        <v>0.2777035941384644</v>
      </c>
      <c r="L40" s="701">
        <v>1.7887798087240872</v>
      </c>
      <c r="M40" s="702">
        <v>2.3580287718024424</v>
      </c>
    </row>
    <row r="41" spans="1:14" s="2" customFormat="1">
      <c r="A41" s="168" t="s">
        <v>151</v>
      </c>
      <c r="B41" s="36" t="s">
        <v>223</v>
      </c>
      <c r="C41" s="163" t="s">
        <v>182</v>
      </c>
      <c r="D41" s="697">
        <v>1.2481780028050844</v>
      </c>
      <c r="E41" s="697">
        <v>1.2162155679792206</v>
      </c>
      <c r="F41" s="697">
        <v>1.1467360373426827</v>
      </c>
      <c r="G41" s="697">
        <v>1.0120896000441519</v>
      </c>
      <c r="H41" s="697">
        <v>1.3857822887837761</v>
      </c>
      <c r="I41" s="697">
        <v>2.0444615390347964</v>
      </c>
      <c r="J41" s="697">
        <v>2.11963515843154</v>
      </c>
      <c r="K41" s="697">
        <v>2.1011591204976825</v>
      </c>
      <c r="L41" s="701">
        <v>8.0534630359897115</v>
      </c>
      <c r="M41" s="702">
        <v>12.274257314918934</v>
      </c>
    </row>
    <row r="42" spans="1:14" s="2" customFormat="1">
      <c r="A42" s="168" t="s">
        <v>166</v>
      </c>
      <c r="B42" s="36" t="s">
        <v>224</v>
      </c>
      <c r="C42" s="163" t="s">
        <v>182</v>
      </c>
      <c r="D42" s="697">
        <v>3.7269514279065365E-2</v>
      </c>
      <c r="E42" s="697">
        <v>3.7269514279065365E-2</v>
      </c>
      <c r="F42" s="697">
        <v>2.3955072082781099E-2</v>
      </c>
      <c r="G42" s="697">
        <v>2.3955072082781099E-2</v>
      </c>
      <c r="H42" s="697">
        <v>2.3955072082781099E-2</v>
      </c>
      <c r="I42" s="697">
        <v>0</v>
      </c>
      <c r="J42" s="697">
        <v>0</v>
      </c>
      <c r="K42" s="697">
        <v>0</v>
      </c>
      <c r="L42" s="701">
        <v>0.14640424480647402</v>
      </c>
      <c r="M42" s="702">
        <v>0.14640424480647402</v>
      </c>
    </row>
    <row r="43" spans="1:14" s="2" customFormat="1">
      <c r="A43" s="168" t="s">
        <v>167</v>
      </c>
      <c r="B43" s="36" t="s">
        <v>307</v>
      </c>
      <c r="C43" s="163" t="s">
        <v>182</v>
      </c>
      <c r="D43" s="697">
        <v>0.89398412000000005</v>
      </c>
      <c r="E43" s="697">
        <v>1.0020534080000001</v>
      </c>
      <c r="F43" s="697">
        <v>3.5848957482000001</v>
      </c>
      <c r="G43" s="697">
        <v>2.6193164076</v>
      </c>
      <c r="H43" s="697">
        <v>2.5382061099</v>
      </c>
      <c r="I43" s="697">
        <v>2.5531324974999996</v>
      </c>
      <c r="J43" s="697">
        <v>2.0144540231999999</v>
      </c>
      <c r="K43" s="697">
        <v>1.4615995721999999</v>
      </c>
      <c r="L43" s="701">
        <v>13.1915882912</v>
      </c>
      <c r="M43" s="702">
        <v>16.667641886600002</v>
      </c>
    </row>
    <row r="44" spans="1:14" s="2" customFormat="1">
      <c r="A44" s="168" t="s">
        <v>168</v>
      </c>
      <c r="B44" s="36" t="s">
        <v>626</v>
      </c>
      <c r="C44" s="163" t="s">
        <v>182</v>
      </c>
      <c r="D44" s="697">
        <v>0</v>
      </c>
      <c r="E44" s="697">
        <v>0</v>
      </c>
      <c r="F44" s="697">
        <v>0</v>
      </c>
      <c r="G44" s="697">
        <v>0</v>
      </c>
      <c r="H44" s="697">
        <v>0</v>
      </c>
      <c r="I44" s="697">
        <v>0</v>
      </c>
      <c r="J44" s="697">
        <v>0</v>
      </c>
      <c r="K44" s="697">
        <v>0</v>
      </c>
      <c r="L44" s="701">
        <v>0</v>
      </c>
      <c r="M44" s="702">
        <v>0</v>
      </c>
    </row>
    <row r="45" spans="1:14" s="2" customFormat="1">
      <c r="A45" s="168" t="s">
        <v>469</v>
      </c>
      <c r="B45" s="36" t="s">
        <v>626</v>
      </c>
      <c r="C45" s="163" t="s">
        <v>182</v>
      </c>
      <c r="D45" s="697">
        <v>0</v>
      </c>
      <c r="E45" s="697">
        <v>0</v>
      </c>
      <c r="F45" s="697">
        <v>0</v>
      </c>
      <c r="G45" s="697">
        <v>0</v>
      </c>
      <c r="H45" s="697">
        <v>0</v>
      </c>
      <c r="I45" s="697">
        <v>0</v>
      </c>
      <c r="J45" s="697">
        <v>0</v>
      </c>
      <c r="K45" s="697">
        <v>0</v>
      </c>
      <c r="L45" s="701">
        <v>0</v>
      </c>
      <c r="M45" s="702">
        <v>0</v>
      </c>
    </row>
    <row r="46" spans="1:14" s="2" customFormat="1">
      <c r="B46" s="12" t="s">
        <v>202</v>
      </c>
      <c r="C46" s="164" t="s">
        <v>182</v>
      </c>
      <c r="D46" s="636">
        <v>2.9236564259835136</v>
      </c>
      <c r="E46" s="636">
        <v>2.5993039043559483</v>
      </c>
      <c r="F46" s="636">
        <v>5.7319124460142081</v>
      </c>
      <c r="G46" s="636">
        <v>4.5555417180049282</v>
      </c>
      <c r="H46" s="637">
        <v>4.9194248573473081</v>
      </c>
      <c r="I46" s="637">
        <v>5.9978941113213002</v>
      </c>
      <c r="J46" s="637">
        <v>6.3656089537130951</v>
      </c>
      <c r="K46" s="637">
        <v>5.7278245560275947</v>
      </c>
      <c r="L46" s="636">
        <v>26.727733463027207</v>
      </c>
      <c r="M46" s="636">
        <v>38.821166972767898</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816">
        <v>0.43464864743644055</v>
      </c>
      <c r="E49" s="816">
        <v>8.4127655912987001E-2</v>
      </c>
      <c r="F49" s="816">
        <v>0.95608173606963875</v>
      </c>
      <c r="G49" s="816">
        <v>0.90385963385263635</v>
      </c>
      <c r="H49" s="816">
        <v>0.87293225461093071</v>
      </c>
      <c r="I49" s="816">
        <v>1.1070474744042118</v>
      </c>
      <c r="J49" s="816">
        <v>2.3373185580020053</v>
      </c>
      <c r="K49" s="816">
        <v>2.2739304448089732</v>
      </c>
      <c r="L49" s="816">
        <v>4.358697402286845</v>
      </c>
      <c r="M49" s="817">
        <v>8.9699464050978239</v>
      </c>
    </row>
    <row r="50" spans="1:13" s="2" customFormat="1">
      <c r="A50" s="168"/>
      <c r="B50" s="36" t="s">
        <v>199</v>
      </c>
      <c r="C50" s="309" t="s">
        <v>200</v>
      </c>
      <c r="D50" s="922">
        <v>0.2</v>
      </c>
      <c r="E50" s="923">
        <v>0.2</v>
      </c>
      <c r="F50" s="923">
        <v>0.19</v>
      </c>
      <c r="G50" s="923">
        <v>0.19</v>
      </c>
      <c r="H50" s="923">
        <v>0.19</v>
      </c>
      <c r="I50" s="923">
        <v>0.17</v>
      </c>
      <c r="J50" s="923">
        <v>0.17</v>
      </c>
      <c r="K50" s="924">
        <v>0.17</v>
      </c>
      <c r="L50" s="818"/>
      <c r="M50" s="819"/>
    </row>
    <row r="51" spans="1:13" s="2" customFormat="1">
      <c r="A51" s="168"/>
      <c r="B51" s="36" t="s">
        <v>208</v>
      </c>
      <c r="C51" s="163"/>
      <c r="D51" s="636">
        <v>0.34771891794915244</v>
      </c>
      <c r="E51" s="637">
        <v>6.7302124730389601E-2</v>
      </c>
      <c r="F51" s="637">
        <v>0.77442620621640745</v>
      </c>
      <c r="G51" s="637">
        <v>0.73212630342063545</v>
      </c>
      <c r="H51" s="637">
        <v>0.70707512623485391</v>
      </c>
      <c r="I51" s="637">
        <v>0.91884940375549573</v>
      </c>
      <c r="J51" s="637">
        <v>1.9399744031416644</v>
      </c>
      <c r="K51" s="637">
        <v>1.8873622691914478</v>
      </c>
      <c r="L51" s="695">
        <v>3.5474980823069346</v>
      </c>
      <c r="M51" s="696">
        <v>7.3748347546400463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816">
        <v>0.49563233868776463</v>
      </c>
      <c r="E53" s="816">
        <v>0.34557911170909084</v>
      </c>
      <c r="F53" s="816">
        <v>0.24925849650905818</v>
      </c>
      <c r="G53" s="816">
        <v>0.20747448747822247</v>
      </c>
      <c r="H53" s="816">
        <v>0.32642748190851484</v>
      </c>
      <c r="I53" s="816">
        <v>0.58006104943495007</v>
      </c>
      <c r="J53" s="816">
        <v>0.35125948065047097</v>
      </c>
      <c r="K53" s="816">
        <v>0.33458264354031858</v>
      </c>
      <c r="L53" s="697">
        <v>2.2044329657276012</v>
      </c>
      <c r="M53" s="698">
        <v>2.8902750899183904</v>
      </c>
    </row>
    <row r="54" spans="1:13" s="2" customFormat="1">
      <c r="A54" s="168"/>
      <c r="B54" s="36" t="s">
        <v>199</v>
      </c>
      <c r="C54" s="309" t="s">
        <v>200</v>
      </c>
      <c r="D54" s="922">
        <v>0.2</v>
      </c>
      <c r="E54" s="923">
        <v>0.2</v>
      </c>
      <c r="F54" s="923">
        <v>0.19</v>
      </c>
      <c r="G54" s="923">
        <v>0.19</v>
      </c>
      <c r="H54" s="923">
        <v>0.19</v>
      </c>
      <c r="I54" s="923">
        <v>0.17</v>
      </c>
      <c r="J54" s="923">
        <v>0.17</v>
      </c>
      <c r="K54" s="924">
        <v>0.17</v>
      </c>
      <c r="L54" s="818"/>
      <c r="M54" s="819"/>
    </row>
    <row r="55" spans="1:13" s="2" customFormat="1">
      <c r="A55" s="168"/>
      <c r="B55" s="36" t="s">
        <v>208</v>
      </c>
      <c r="C55" s="163"/>
      <c r="D55" s="636">
        <v>0.39650587095021173</v>
      </c>
      <c r="E55" s="637">
        <v>0.27646328936727266</v>
      </c>
      <c r="F55" s="637">
        <v>0.20189938217233713</v>
      </c>
      <c r="G55" s="637">
        <v>0.16805433485736021</v>
      </c>
      <c r="H55" s="637">
        <v>0.26440626034589704</v>
      </c>
      <c r="I55" s="637">
        <v>0.48145067103100853</v>
      </c>
      <c r="J55" s="637">
        <v>0.29154536893989091</v>
      </c>
      <c r="K55" s="637">
        <v>0.2777035941384644</v>
      </c>
      <c r="L55" s="695">
        <v>1.7887798087240872</v>
      </c>
      <c r="M55" s="696">
        <v>2.3580287718024424</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816">
        <v>1.5602225035063555</v>
      </c>
      <c r="E57" s="816">
        <v>1.5202694599740256</v>
      </c>
      <c r="F57" s="816">
        <v>1.4157235028922008</v>
      </c>
      <c r="G57" s="816">
        <v>1.2494933333878417</v>
      </c>
      <c r="H57" s="816">
        <v>1.7108423318318222</v>
      </c>
      <c r="I57" s="816">
        <v>2.4632066735358995</v>
      </c>
      <c r="J57" s="816">
        <v>2.5537772993151084</v>
      </c>
      <c r="K57" s="816">
        <v>2.5315170126478104</v>
      </c>
      <c r="L57" s="697">
        <v>9.9197578051281461</v>
      </c>
      <c r="M57" s="698">
        <v>15.005052117091065</v>
      </c>
    </row>
    <row r="58" spans="1:13" s="2" customFormat="1">
      <c r="A58" s="168"/>
      <c r="B58" s="36" t="s">
        <v>199</v>
      </c>
      <c r="C58" s="309" t="s">
        <v>200</v>
      </c>
      <c r="D58" s="922">
        <v>0.2</v>
      </c>
      <c r="E58" s="923">
        <v>0.2</v>
      </c>
      <c r="F58" s="923">
        <v>0.19</v>
      </c>
      <c r="G58" s="923">
        <v>0.19</v>
      </c>
      <c r="H58" s="923">
        <v>0.19</v>
      </c>
      <c r="I58" s="923">
        <v>0.17</v>
      </c>
      <c r="J58" s="923">
        <v>0.17</v>
      </c>
      <c r="K58" s="924">
        <v>0.17</v>
      </c>
      <c r="L58" s="818"/>
      <c r="M58" s="819"/>
    </row>
    <row r="59" spans="1:13" s="2" customFormat="1">
      <c r="A59" s="168"/>
      <c r="B59" s="36" t="s">
        <v>208</v>
      </c>
      <c r="C59" s="163"/>
      <c r="D59" s="636">
        <v>1.2481780028050844</v>
      </c>
      <c r="E59" s="637">
        <v>1.2162155679792206</v>
      </c>
      <c r="F59" s="637">
        <v>1.1467360373426827</v>
      </c>
      <c r="G59" s="637">
        <v>1.0120896000441519</v>
      </c>
      <c r="H59" s="637">
        <v>1.3857822887837761</v>
      </c>
      <c r="I59" s="637">
        <v>2.0444615390347964</v>
      </c>
      <c r="J59" s="637">
        <v>2.11963515843154</v>
      </c>
      <c r="K59" s="637">
        <v>2.1011591204976825</v>
      </c>
      <c r="L59" s="695">
        <v>8.0534630359897115</v>
      </c>
      <c r="M59" s="696">
        <v>12.274257314918934</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816">
        <v>4.6586892848831704E-2</v>
      </c>
      <c r="E61" s="816">
        <v>4.6586892848831704E-2</v>
      </c>
      <c r="F61" s="816">
        <v>2.9574163065161849E-2</v>
      </c>
      <c r="G61" s="816">
        <v>2.9574163065161849E-2</v>
      </c>
      <c r="H61" s="816">
        <v>2.9574163065161849E-2</v>
      </c>
      <c r="I61" s="816">
        <v>0</v>
      </c>
      <c r="J61" s="816">
        <v>0</v>
      </c>
      <c r="K61" s="816">
        <v>0</v>
      </c>
      <c r="L61" s="697">
        <v>0.18189627489314897</v>
      </c>
      <c r="M61" s="698">
        <v>0.18189627489314897</v>
      </c>
    </row>
    <row r="62" spans="1:13" s="2" customFormat="1">
      <c r="A62" s="168"/>
      <c r="B62" s="36" t="s">
        <v>199</v>
      </c>
      <c r="C62" s="309" t="s">
        <v>200</v>
      </c>
      <c r="D62" s="922">
        <v>0.2</v>
      </c>
      <c r="E62" s="923">
        <v>0.2</v>
      </c>
      <c r="F62" s="923">
        <v>0.19</v>
      </c>
      <c r="G62" s="923">
        <v>0.19</v>
      </c>
      <c r="H62" s="923">
        <v>0.19</v>
      </c>
      <c r="I62" s="923">
        <v>0.17</v>
      </c>
      <c r="J62" s="923">
        <v>0.17</v>
      </c>
      <c r="K62" s="924">
        <v>0.17</v>
      </c>
      <c r="L62" s="818"/>
      <c r="M62" s="819"/>
    </row>
    <row r="63" spans="1:13" s="2" customFormat="1">
      <c r="A63" s="168"/>
      <c r="B63" s="36" t="s">
        <v>208</v>
      </c>
      <c r="C63" s="163"/>
      <c r="D63" s="636">
        <v>3.7269514279065365E-2</v>
      </c>
      <c r="E63" s="637">
        <v>3.7269514279065365E-2</v>
      </c>
      <c r="F63" s="637">
        <v>2.3955072082781099E-2</v>
      </c>
      <c r="G63" s="637">
        <v>2.3955072082781099E-2</v>
      </c>
      <c r="H63" s="637">
        <v>2.3955072082781099E-2</v>
      </c>
      <c r="I63" s="637">
        <v>0</v>
      </c>
      <c r="J63" s="637">
        <v>0</v>
      </c>
      <c r="K63" s="637">
        <v>0</v>
      </c>
      <c r="L63" s="695">
        <v>0.14640424480647402</v>
      </c>
      <c r="M63" s="696">
        <v>0.14640424480647402</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816">
        <v>1.11748015</v>
      </c>
      <c r="E65" s="816">
        <v>1.2525667600000001</v>
      </c>
      <c r="F65" s="816">
        <v>4.4257972199999998</v>
      </c>
      <c r="G65" s="816">
        <v>3.2337239599999998</v>
      </c>
      <c r="H65" s="816">
        <v>3.13358779</v>
      </c>
      <c r="I65" s="816">
        <v>3.0760632499999998</v>
      </c>
      <c r="J65" s="816">
        <v>2.4270530400000001</v>
      </c>
      <c r="K65" s="816">
        <v>1.76096334</v>
      </c>
      <c r="L65" s="697">
        <v>16.239219129999999</v>
      </c>
      <c r="M65" s="698">
        <v>20.427235509999999</v>
      </c>
    </row>
    <row r="66" spans="1:14" s="2" customFormat="1">
      <c r="A66" s="168"/>
      <c r="B66" s="36" t="s">
        <v>199</v>
      </c>
      <c r="C66" s="309" t="s">
        <v>200</v>
      </c>
      <c r="D66" s="922">
        <v>0.2</v>
      </c>
      <c r="E66" s="923">
        <v>0.2</v>
      </c>
      <c r="F66" s="923">
        <v>0.19</v>
      </c>
      <c r="G66" s="923">
        <v>0.19</v>
      </c>
      <c r="H66" s="923">
        <v>0.19</v>
      </c>
      <c r="I66" s="923">
        <v>0.17</v>
      </c>
      <c r="J66" s="923">
        <v>0.17</v>
      </c>
      <c r="K66" s="924">
        <v>0.17</v>
      </c>
      <c r="L66" s="818"/>
      <c r="M66" s="819"/>
    </row>
    <row r="67" spans="1:14" s="2" customFormat="1">
      <c r="A67" s="168"/>
      <c r="B67" s="36" t="s">
        <v>208</v>
      </c>
      <c r="C67" s="163"/>
      <c r="D67" s="636">
        <v>0.89398412000000005</v>
      </c>
      <c r="E67" s="637">
        <v>1.0020534080000001</v>
      </c>
      <c r="F67" s="637">
        <v>3.5848957482000001</v>
      </c>
      <c r="G67" s="637">
        <v>2.6193164076</v>
      </c>
      <c r="H67" s="637">
        <v>2.5382061099</v>
      </c>
      <c r="I67" s="637">
        <v>2.5531324974999996</v>
      </c>
      <c r="J67" s="637">
        <v>2.0144540231999999</v>
      </c>
      <c r="K67" s="637">
        <v>1.4615995721999999</v>
      </c>
      <c r="L67" s="695">
        <v>13.1915882912</v>
      </c>
      <c r="M67" s="696">
        <v>16.667641886600002</v>
      </c>
    </row>
    <row r="68" spans="1:14" s="2" customFormat="1">
      <c r="A68" s="168"/>
      <c r="B68" s="52"/>
      <c r="C68" s="164"/>
      <c r="D68" s="164"/>
      <c r="E68" s="164"/>
      <c r="F68" s="164"/>
      <c r="G68" s="164"/>
      <c r="H68" s="164"/>
      <c r="I68" s="164"/>
      <c r="J68" s="164"/>
      <c r="K68" s="164"/>
      <c r="L68" s="164"/>
      <c r="M68" s="164"/>
    </row>
    <row r="69" spans="1:14" s="2" customFormat="1">
      <c r="A69" s="168" t="s">
        <v>168</v>
      </c>
      <c r="B69" s="180" t="s">
        <v>626</v>
      </c>
      <c r="C69" s="163" t="s">
        <v>182</v>
      </c>
      <c r="D69" s="816">
        <v>0</v>
      </c>
      <c r="E69" s="816">
        <v>0</v>
      </c>
      <c r="F69" s="816">
        <v>0</v>
      </c>
      <c r="G69" s="816">
        <v>0</v>
      </c>
      <c r="H69" s="816">
        <v>0</v>
      </c>
      <c r="I69" s="816">
        <v>0</v>
      </c>
      <c r="J69" s="816">
        <v>0</v>
      </c>
      <c r="K69" s="816">
        <v>0</v>
      </c>
      <c r="L69" s="697">
        <v>0</v>
      </c>
      <c r="M69" s="698">
        <v>0</v>
      </c>
    </row>
    <row r="70" spans="1:14" s="2" customFormat="1">
      <c r="A70" s="168"/>
      <c r="B70" s="36" t="s">
        <v>199</v>
      </c>
      <c r="C70" s="309" t="s">
        <v>200</v>
      </c>
      <c r="D70" s="922">
        <v>0.2</v>
      </c>
      <c r="E70" s="923">
        <v>0.2</v>
      </c>
      <c r="F70" s="923">
        <v>0.19</v>
      </c>
      <c r="G70" s="923">
        <v>0.19</v>
      </c>
      <c r="H70" s="923">
        <v>0.19</v>
      </c>
      <c r="I70" s="923">
        <v>0.17</v>
      </c>
      <c r="J70" s="923">
        <v>0.17</v>
      </c>
      <c r="K70" s="924">
        <v>0.17</v>
      </c>
      <c r="L70" s="818"/>
      <c r="M70" s="819"/>
    </row>
    <row r="71" spans="1:14" s="2" customFormat="1">
      <c r="A71" s="168"/>
      <c r="B71" s="36" t="s">
        <v>208</v>
      </c>
      <c r="C71" s="163"/>
      <c r="D71" s="636">
        <v>0</v>
      </c>
      <c r="E71" s="637">
        <v>0</v>
      </c>
      <c r="F71" s="637">
        <v>0</v>
      </c>
      <c r="G71" s="637">
        <v>0</v>
      </c>
      <c r="H71" s="637">
        <v>0</v>
      </c>
      <c r="I71" s="637">
        <v>0</v>
      </c>
      <c r="J71" s="637">
        <v>0</v>
      </c>
      <c r="K71" s="637">
        <v>0</v>
      </c>
      <c r="L71" s="695">
        <v>0</v>
      </c>
      <c r="M71" s="696">
        <v>0</v>
      </c>
    </row>
    <row r="72" spans="1:14" s="2" customFormat="1">
      <c r="A72" s="168"/>
      <c r="B72" s="52"/>
      <c r="C72" s="164"/>
      <c r="D72" s="164"/>
      <c r="E72" s="164"/>
      <c r="F72" s="164"/>
      <c r="G72" s="164"/>
      <c r="H72" s="164"/>
      <c r="I72" s="164"/>
      <c r="J72" s="164"/>
      <c r="K72" s="164"/>
      <c r="L72" s="164"/>
      <c r="M72" s="164"/>
    </row>
    <row r="73" spans="1:14" s="2" customFormat="1">
      <c r="A73" s="168" t="s">
        <v>469</v>
      </c>
      <c r="B73" s="180" t="s">
        <v>626</v>
      </c>
      <c r="C73" s="163" t="s">
        <v>182</v>
      </c>
      <c r="D73" s="816">
        <v>0</v>
      </c>
      <c r="E73" s="816">
        <v>0</v>
      </c>
      <c r="F73" s="816">
        <v>0</v>
      </c>
      <c r="G73" s="816">
        <v>0</v>
      </c>
      <c r="H73" s="816">
        <v>0</v>
      </c>
      <c r="I73" s="816">
        <v>0</v>
      </c>
      <c r="J73" s="816">
        <v>0</v>
      </c>
      <c r="K73" s="816">
        <v>0</v>
      </c>
      <c r="L73" s="697">
        <v>0</v>
      </c>
      <c r="M73" s="698">
        <v>0</v>
      </c>
    </row>
    <row r="74" spans="1:14" s="2" customFormat="1">
      <c r="A74" s="168"/>
      <c r="B74" s="36" t="s">
        <v>199</v>
      </c>
      <c r="C74" s="309" t="s">
        <v>200</v>
      </c>
      <c r="D74" s="922">
        <v>0.2</v>
      </c>
      <c r="E74" s="923">
        <v>0.2</v>
      </c>
      <c r="F74" s="923">
        <v>0.19</v>
      </c>
      <c r="G74" s="923">
        <v>0.19</v>
      </c>
      <c r="H74" s="923">
        <v>0.19</v>
      </c>
      <c r="I74" s="923">
        <v>0.17</v>
      </c>
      <c r="J74" s="923">
        <v>0.17</v>
      </c>
      <c r="K74" s="924">
        <v>0.17</v>
      </c>
      <c r="L74" s="818"/>
      <c r="M74" s="819"/>
    </row>
    <row r="75" spans="1:14" s="2" customFormat="1">
      <c r="A75" s="168"/>
      <c r="B75" s="36" t="s">
        <v>208</v>
      </c>
      <c r="C75" s="163"/>
      <c r="D75" s="636">
        <v>0</v>
      </c>
      <c r="E75" s="637">
        <v>0</v>
      </c>
      <c r="F75" s="637">
        <v>0</v>
      </c>
      <c r="G75" s="637">
        <v>0</v>
      </c>
      <c r="H75" s="637">
        <v>0</v>
      </c>
      <c r="I75" s="637">
        <v>0</v>
      </c>
      <c r="J75" s="637">
        <v>0</v>
      </c>
      <c r="K75" s="637">
        <v>0</v>
      </c>
      <c r="L75" s="695">
        <v>0</v>
      </c>
      <c r="M75" s="696">
        <v>0</v>
      </c>
    </row>
    <row r="76" spans="1:14" s="558" customFormat="1" ht="14.25" customHeight="1">
      <c r="A76" s="557"/>
      <c r="C76" s="559"/>
      <c r="D76" s="560"/>
      <c r="E76" s="560"/>
      <c r="F76" s="560"/>
      <c r="G76" s="560"/>
      <c r="H76" s="560"/>
      <c r="I76" s="560"/>
      <c r="J76" s="560"/>
      <c r="K76" s="560"/>
      <c r="L76" s="561"/>
      <c r="M76" s="561"/>
    </row>
    <row r="77" spans="1:14" s="2" customFormat="1">
      <c r="B77" s="118" t="s">
        <v>386</v>
      </c>
      <c r="C77" s="158"/>
      <c r="D77" s="141"/>
      <c r="E77" s="141"/>
      <c r="F77" s="141"/>
      <c r="G77" s="141"/>
      <c r="H77" s="141"/>
      <c r="I77" s="141"/>
      <c r="J77" s="141"/>
      <c r="K77" s="141"/>
      <c r="L77" s="82"/>
      <c r="M77" s="82"/>
      <c r="N77" s="82"/>
    </row>
    <row r="78" spans="1:14" s="2" customFormat="1">
      <c r="B78" s="388" t="s">
        <v>385</v>
      </c>
      <c r="C78" s="306"/>
      <c r="D78" s="307"/>
      <c r="E78" s="307"/>
      <c r="F78" s="307"/>
      <c r="G78" s="307"/>
      <c r="H78" s="307"/>
      <c r="I78" s="307"/>
      <c r="J78" s="307"/>
      <c r="K78" s="307"/>
      <c r="L78" s="308"/>
      <c r="M78" s="308"/>
      <c r="N78" s="308"/>
    </row>
    <row r="79" spans="1:14" s="2" customFormat="1">
      <c r="B79" s="388" t="s">
        <v>387</v>
      </c>
      <c r="C79" s="306"/>
      <c r="D79" s="307"/>
      <c r="E79" s="307"/>
      <c r="F79" s="307"/>
      <c r="G79" s="307"/>
      <c r="H79" s="307"/>
      <c r="I79" s="307"/>
      <c r="J79" s="307"/>
      <c r="K79" s="307"/>
      <c r="L79" s="308"/>
      <c r="M79" s="308"/>
      <c r="N79" s="308"/>
    </row>
    <row r="80" spans="1:14" s="558" customFormat="1">
      <c r="B80" s="563"/>
      <c r="C80" s="564"/>
      <c r="D80" s="565"/>
      <c r="E80" s="565"/>
      <c r="F80" s="565"/>
      <c r="G80" s="565"/>
      <c r="H80" s="565"/>
      <c r="I80" s="565"/>
      <c r="J80" s="565"/>
      <c r="K80" s="565"/>
    </row>
    <row r="81" spans="1:12" s="2" customFormat="1">
      <c r="B81" s="12"/>
      <c r="C81" s="566" t="s">
        <v>388</v>
      </c>
      <c r="D81" s="569" t="s">
        <v>632</v>
      </c>
      <c r="E81" s="570" t="s">
        <v>632</v>
      </c>
      <c r="F81" s="570">
        <v>2014</v>
      </c>
      <c r="G81" s="570">
        <v>2015</v>
      </c>
      <c r="H81" s="570">
        <v>2016</v>
      </c>
      <c r="I81" s="570">
        <v>2017</v>
      </c>
      <c r="J81" s="570">
        <v>2018</v>
      </c>
      <c r="K81" s="571">
        <v>2019</v>
      </c>
    </row>
    <row r="82" spans="1:12" s="2" customFormat="1">
      <c r="A82" s="3" t="s">
        <v>149</v>
      </c>
      <c r="B82" s="134" t="s">
        <v>221</v>
      </c>
      <c r="C82" s="144" t="s">
        <v>126</v>
      </c>
      <c r="D82" s="664">
        <v>0</v>
      </c>
      <c r="E82" s="665">
        <v>0</v>
      </c>
      <c r="F82" s="665">
        <v>0.50710127999999999</v>
      </c>
      <c r="G82" s="665">
        <v>0.10007460999999999</v>
      </c>
      <c r="H82" s="643">
        <v>1.1495727099999999</v>
      </c>
      <c r="I82" s="643">
        <v>1.1100661399999998</v>
      </c>
      <c r="J82" s="643">
        <v>1.11220308</v>
      </c>
      <c r="K82" s="643">
        <v>1.4535877099999999</v>
      </c>
    </row>
    <row r="83" spans="1:12" s="2" customFormat="1">
      <c r="A83" s="3"/>
      <c r="B83" s="134"/>
      <c r="C83" s="144"/>
      <c r="D83" s="144"/>
      <c r="E83" s="144"/>
      <c r="F83" s="144"/>
      <c r="G83" s="144"/>
      <c r="H83" s="144"/>
      <c r="I83" s="144"/>
      <c r="J83" s="144"/>
      <c r="K83" s="144"/>
      <c r="L83" s="144"/>
    </row>
    <row r="84" spans="1:12" s="2" customFormat="1">
      <c r="A84" s="3"/>
      <c r="B84" s="134"/>
      <c r="C84" s="566" t="s">
        <v>388</v>
      </c>
      <c r="D84" s="569" t="s">
        <v>632</v>
      </c>
      <c r="E84" s="570" t="s">
        <v>632</v>
      </c>
      <c r="F84" s="570">
        <v>2014</v>
      </c>
      <c r="G84" s="570">
        <v>2015</v>
      </c>
      <c r="H84" s="570">
        <v>2016</v>
      </c>
      <c r="I84" s="570">
        <v>2017</v>
      </c>
      <c r="J84" s="570">
        <v>2018</v>
      </c>
      <c r="K84" s="571">
        <v>2019</v>
      </c>
    </row>
    <row r="85" spans="1:12" s="2" customFormat="1">
      <c r="A85" s="3" t="s">
        <v>150</v>
      </c>
      <c r="B85" s="134" t="s">
        <v>222</v>
      </c>
      <c r="C85" s="144" t="s">
        <v>126</v>
      </c>
      <c r="D85" s="664">
        <v>0</v>
      </c>
      <c r="E85" s="665">
        <v>0</v>
      </c>
      <c r="F85" s="665">
        <v>0.55656609000000001</v>
      </c>
      <c r="G85" s="665">
        <v>0.40594734999999998</v>
      </c>
      <c r="H85" s="643">
        <v>0.29600316999999998</v>
      </c>
      <c r="I85" s="643">
        <v>0.25166194000000003</v>
      </c>
      <c r="J85" s="643">
        <v>0.41590128999999998</v>
      </c>
      <c r="K85" s="643">
        <v>0.74328543999999996</v>
      </c>
    </row>
    <row r="86" spans="1:12" s="2" customFormat="1">
      <c r="A86" s="3"/>
      <c r="B86" s="134"/>
      <c r="C86" s="144"/>
      <c r="D86" s="144"/>
      <c r="E86" s="144"/>
      <c r="F86" s="144"/>
      <c r="G86" s="144"/>
      <c r="H86" s="144"/>
      <c r="I86" s="144"/>
      <c r="J86" s="144"/>
      <c r="K86" s="144"/>
      <c r="L86" s="144"/>
    </row>
    <row r="87" spans="1:12" s="2" customFormat="1">
      <c r="A87" s="3"/>
      <c r="B87" s="134"/>
      <c r="C87" s="566" t="s">
        <v>388</v>
      </c>
      <c r="D87" s="569" t="s">
        <v>632</v>
      </c>
      <c r="E87" s="570" t="s">
        <v>632</v>
      </c>
      <c r="F87" s="570">
        <v>2014</v>
      </c>
      <c r="G87" s="570">
        <v>2015</v>
      </c>
      <c r="H87" s="570">
        <v>2016</v>
      </c>
      <c r="I87" s="570">
        <v>2017</v>
      </c>
      <c r="J87" s="570">
        <v>2018</v>
      </c>
      <c r="K87" s="571">
        <v>2019</v>
      </c>
    </row>
    <row r="88" spans="1:12" s="2" customFormat="1">
      <c r="A88" s="3" t="s">
        <v>151</v>
      </c>
      <c r="B88" s="134" t="s">
        <v>223</v>
      </c>
      <c r="C88" s="144" t="s">
        <v>126</v>
      </c>
      <c r="D88" s="664">
        <v>0</v>
      </c>
      <c r="E88" s="665">
        <v>0</v>
      </c>
      <c r="F88" s="665">
        <v>1.7520385199999999</v>
      </c>
      <c r="G88" s="665">
        <v>1.7858410200000001</v>
      </c>
      <c r="H88" s="643">
        <v>1.6812211100000001</v>
      </c>
      <c r="I88" s="643">
        <v>1.5156076000000001</v>
      </c>
      <c r="J88" s="643">
        <v>2.1797844</v>
      </c>
      <c r="K88" s="643">
        <v>3.15633271</v>
      </c>
    </row>
    <row r="89" spans="1:12" s="2" customFormat="1">
      <c r="A89" s="3"/>
      <c r="B89" s="134"/>
      <c r="C89" s="144"/>
      <c r="D89" s="144"/>
      <c r="E89" s="144"/>
      <c r="F89" s="144"/>
      <c r="G89" s="144"/>
      <c r="H89" s="144"/>
      <c r="I89" s="144"/>
      <c r="J89" s="144"/>
      <c r="K89" s="144"/>
      <c r="L89" s="144"/>
    </row>
    <row r="90" spans="1:12" s="2" customFormat="1">
      <c r="A90" s="3"/>
      <c r="B90" s="134"/>
      <c r="C90" s="566" t="s">
        <v>388</v>
      </c>
      <c r="D90" s="569" t="s">
        <v>632</v>
      </c>
      <c r="E90" s="570" t="s">
        <v>632</v>
      </c>
      <c r="F90" s="570">
        <v>2014</v>
      </c>
      <c r="G90" s="570">
        <v>2015</v>
      </c>
      <c r="H90" s="570">
        <v>2016</v>
      </c>
      <c r="I90" s="570">
        <v>2017</v>
      </c>
      <c r="J90" s="570">
        <v>2018</v>
      </c>
      <c r="K90" s="571">
        <v>2019</v>
      </c>
    </row>
    <row r="91" spans="1:12" s="2" customFormat="1">
      <c r="A91" s="3" t="s">
        <v>166</v>
      </c>
      <c r="B91" s="134" t="s">
        <v>224</v>
      </c>
      <c r="C91" s="144" t="s">
        <v>126</v>
      </c>
      <c r="D91" s="664">
        <v>0.19089473000000001</v>
      </c>
      <c r="E91" s="665">
        <v>0.17473432999999999</v>
      </c>
      <c r="F91" s="665">
        <v>0</v>
      </c>
      <c r="G91" s="665">
        <v>0.11443045</v>
      </c>
      <c r="H91" s="643">
        <v>0</v>
      </c>
      <c r="I91" s="643">
        <v>0</v>
      </c>
      <c r="J91" s="643">
        <v>0.11963184</v>
      </c>
      <c r="K91" s="643">
        <v>0</v>
      </c>
    </row>
    <row r="92" spans="1:12" s="2" customFormat="1">
      <c r="A92" s="3"/>
      <c r="B92" s="134"/>
      <c r="C92" s="144"/>
      <c r="D92" s="144"/>
      <c r="E92" s="144"/>
      <c r="F92" s="144"/>
      <c r="G92" s="144"/>
      <c r="H92" s="144"/>
      <c r="I92" s="144"/>
      <c r="J92" s="144"/>
      <c r="K92" s="144"/>
      <c r="L92" s="144"/>
    </row>
    <row r="93" spans="1:12" s="2" customFormat="1">
      <c r="A93" s="3"/>
      <c r="B93" s="134"/>
      <c r="C93" s="566" t="s">
        <v>388</v>
      </c>
      <c r="D93" s="569" t="s">
        <v>632</v>
      </c>
      <c r="E93" s="570" t="s">
        <v>632</v>
      </c>
      <c r="F93" s="570">
        <v>2014</v>
      </c>
      <c r="G93" s="570">
        <v>2015</v>
      </c>
      <c r="H93" s="570">
        <v>2016</v>
      </c>
      <c r="I93" s="570">
        <v>2017</v>
      </c>
      <c r="J93" s="570">
        <v>2018</v>
      </c>
      <c r="K93" s="571">
        <v>2019</v>
      </c>
    </row>
    <row r="94" spans="1:12" s="2" customFormat="1">
      <c r="A94" s="3" t="s">
        <v>167</v>
      </c>
      <c r="B94" s="134" t="s">
        <v>307</v>
      </c>
      <c r="C94" s="144" t="s">
        <v>126</v>
      </c>
      <c r="D94" s="664">
        <v>0</v>
      </c>
      <c r="E94" s="665">
        <v>0</v>
      </c>
      <c r="F94" s="665">
        <v>1.4876930800000001</v>
      </c>
      <c r="G94" s="665">
        <v>1.6719325199999999</v>
      </c>
      <c r="H94" s="643">
        <v>6.0776610899999994</v>
      </c>
      <c r="I94" s="643">
        <v>4.5817941799999993</v>
      </c>
      <c r="J94" s="643">
        <v>4.5769975499999997</v>
      </c>
      <c r="K94" s="643">
        <v>4.5615978099999994</v>
      </c>
    </row>
    <row r="95" spans="1:12" s="2" customFormat="1">
      <c r="A95" s="3"/>
      <c r="B95" s="134"/>
      <c r="C95" s="144"/>
      <c r="D95" s="144"/>
      <c r="E95" s="144"/>
      <c r="F95" s="144"/>
      <c r="G95" s="144"/>
      <c r="H95" s="144"/>
      <c r="I95" s="144"/>
      <c r="J95" s="144"/>
      <c r="K95" s="144"/>
      <c r="L95" s="144"/>
    </row>
    <row r="96" spans="1:12" s="2" customFormat="1">
      <c r="A96" s="3"/>
      <c r="B96" s="134"/>
      <c r="C96" s="566" t="s">
        <v>388</v>
      </c>
      <c r="D96" s="569" t="s">
        <v>632</v>
      </c>
      <c r="E96" s="569" t="s">
        <v>632</v>
      </c>
      <c r="F96" s="569">
        <v>2014</v>
      </c>
      <c r="G96" s="569">
        <v>2015</v>
      </c>
      <c r="H96" s="569">
        <v>2016</v>
      </c>
      <c r="I96" s="569">
        <v>2017</v>
      </c>
      <c r="J96" s="569">
        <v>2018</v>
      </c>
      <c r="K96" s="569">
        <v>2019</v>
      </c>
    </row>
    <row r="97" spans="1:13" s="2" customFormat="1">
      <c r="A97" s="3" t="s">
        <v>168</v>
      </c>
      <c r="B97" s="134" t="s">
        <v>626</v>
      </c>
      <c r="C97" s="144" t="s">
        <v>126</v>
      </c>
      <c r="D97" s="664"/>
      <c r="E97" s="665"/>
      <c r="F97" s="665"/>
      <c r="G97" s="665"/>
      <c r="H97" s="643"/>
      <c r="I97" s="643"/>
      <c r="J97" s="643"/>
      <c r="K97" s="643"/>
    </row>
    <row r="98" spans="1:13" s="2" customFormat="1">
      <c r="A98" s="3"/>
      <c r="B98" s="134"/>
      <c r="C98" s="144"/>
      <c r="D98" s="144"/>
      <c r="E98" s="144"/>
      <c r="F98" s="144"/>
      <c r="G98" s="144"/>
      <c r="H98" s="144"/>
      <c r="I98" s="144"/>
      <c r="J98" s="144"/>
      <c r="K98" s="144"/>
      <c r="L98" s="144"/>
    </row>
    <row r="99" spans="1:13" s="2" customFormat="1">
      <c r="A99" s="3"/>
      <c r="B99" s="134"/>
      <c r="C99" s="566" t="s">
        <v>388</v>
      </c>
      <c r="D99" s="569" t="s">
        <v>632</v>
      </c>
      <c r="E99" s="569" t="s">
        <v>632</v>
      </c>
      <c r="F99" s="569">
        <v>2014</v>
      </c>
      <c r="G99" s="569">
        <v>2015</v>
      </c>
      <c r="H99" s="569">
        <v>2016</v>
      </c>
      <c r="I99" s="569">
        <v>2017</v>
      </c>
      <c r="J99" s="569">
        <v>2018</v>
      </c>
      <c r="K99" s="569">
        <v>2019</v>
      </c>
    </row>
    <row r="100" spans="1:13" s="2" customFormat="1">
      <c r="A100" s="3" t="s">
        <v>469</v>
      </c>
      <c r="B100" s="134" t="s">
        <v>626</v>
      </c>
      <c r="C100" s="144" t="s">
        <v>126</v>
      </c>
      <c r="D100" s="664"/>
      <c r="E100" s="665"/>
      <c r="F100" s="665"/>
      <c r="G100" s="665"/>
      <c r="H100" s="643"/>
      <c r="I100" s="643"/>
      <c r="J100" s="643"/>
      <c r="K100" s="643"/>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6">
        <v>0.19089473000000001</v>
      </c>
      <c r="E102" s="636">
        <v>0.17473432999999999</v>
      </c>
      <c r="F102" s="636">
        <v>4.3033989699999999</v>
      </c>
      <c r="G102" s="636">
        <v>4.0782259500000002</v>
      </c>
      <c r="H102" s="637">
        <v>9.2044580799999984</v>
      </c>
      <c r="I102" s="637">
        <v>7.4591298599999991</v>
      </c>
      <c r="J102" s="637">
        <v>8.4045181599999985</v>
      </c>
      <c r="K102" s="637">
        <v>9.9148036699999995</v>
      </c>
    </row>
    <row r="103" spans="1:13" s="2" customFormat="1">
      <c r="C103" s="144"/>
    </row>
    <row r="104" spans="1:13" s="2" customFormat="1">
      <c r="A104" s="36"/>
      <c r="B104" s="12" t="s">
        <v>363</v>
      </c>
      <c r="C104" s="164"/>
      <c r="D104" s="164"/>
      <c r="E104" s="164"/>
      <c r="F104" s="164"/>
      <c r="G104" s="164"/>
      <c r="H104" s="164"/>
      <c r="I104" s="164"/>
      <c r="J104" s="164"/>
      <c r="K104" s="164"/>
      <c r="L104" s="164"/>
      <c r="M104" s="164"/>
    </row>
    <row r="105" spans="1:13" s="2" customFormat="1">
      <c r="A105" s="283" t="s">
        <v>149</v>
      </c>
      <c r="B105" s="990"/>
      <c r="C105" s="990"/>
      <c r="D105" s="990"/>
      <c r="E105" s="990"/>
      <c r="F105" s="990"/>
      <c r="G105" s="990"/>
      <c r="H105" s="990"/>
      <c r="I105" s="990"/>
      <c r="J105" s="990"/>
      <c r="K105" s="990"/>
      <c r="L105" s="990"/>
      <c r="M105" s="990"/>
    </row>
    <row r="106" spans="1:13" s="2" customFormat="1">
      <c r="A106" s="283" t="s">
        <v>150</v>
      </c>
      <c r="B106" s="990"/>
      <c r="C106" s="990"/>
      <c r="D106" s="990"/>
      <c r="E106" s="990"/>
      <c r="F106" s="990"/>
      <c r="G106" s="990"/>
      <c r="H106" s="990"/>
      <c r="I106" s="990"/>
      <c r="J106" s="990"/>
      <c r="K106" s="990"/>
      <c r="L106" s="990"/>
      <c r="M106" s="990"/>
    </row>
    <row r="107" spans="1:13" s="2" customFormat="1">
      <c r="A107" s="283" t="s">
        <v>151</v>
      </c>
      <c r="B107" s="990"/>
      <c r="C107" s="990"/>
      <c r="D107" s="990"/>
      <c r="E107" s="990"/>
      <c r="F107" s="990"/>
      <c r="G107" s="990"/>
      <c r="H107" s="990"/>
      <c r="I107" s="990"/>
      <c r="J107" s="990"/>
      <c r="K107" s="990"/>
      <c r="L107" s="990"/>
      <c r="M107" s="990"/>
    </row>
    <row r="108" spans="1:13" s="2" customFormat="1">
      <c r="A108" s="283" t="s">
        <v>166</v>
      </c>
      <c r="B108" s="990"/>
      <c r="C108" s="990"/>
      <c r="D108" s="990"/>
      <c r="E108" s="990"/>
      <c r="F108" s="990"/>
      <c r="G108" s="990"/>
      <c r="H108" s="990"/>
      <c r="I108" s="990"/>
      <c r="J108" s="990"/>
      <c r="K108" s="990"/>
      <c r="L108" s="990"/>
      <c r="M108" s="990"/>
    </row>
    <row r="109" spans="1:13" s="2" customFormat="1">
      <c r="A109" s="283" t="s">
        <v>167</v>
      </c>
      <c r="B109" s="990"/>
      <c r="C109" s="990"/>
      <c r="D109" s="990"/>
      <c r="E109" s="990"/>
      <c r="F109" s="990"/>
      <c r="G109" s="990"/>
      <c r="H109" s="990"/>
      <c r="I109" s="990"/>
      <c r="J109" s="990"/>
      <c r="K109" s="990"/>
      <c r="L109" s="990"/>
      <c r="M109" s="990"/>
    </row>
    <row r="110" spans="1:13" s="2" customFormat="1">
      <c r="A110" s="283" t="s">
        <v>168</v>
      </c>
      <c r="B110" s="990"/>
      <c r="C110" s="990"/>
      <c r="D110" s="990"/>
      <c r="E110" s="990"/>
      <c r="F110" s="990"/>
      <c r="G110" s="990"/>
      <c r="H110" s="990"/>
      <c r="I110" s="990"/>
      <c r="J110" s="990"/>
      <c r="K110" s="990"/>
      <c r="L110" s="990"/>
      <c r="M110" s="990"/>
    </row>
    <row r="111" spans="1:13" s="2" customFormat="1">
      <c r="A111" s="283" t="s">
        <v>469</v>
      </c>
      <c r="B111" s="990"/>
      <c r="C111" s="990"/>
      <c r="D111" s="990"/>
      <c r="E111" s="990"/>
      <c r="F111" s="990"/>
      <c r="G111" s="990"/>
      <c r="H111" s="990"/>
      <c r="I111" s="990"/>
      <c r="J111" s="990"/>
      <c r="K111" s="990"/>
      <c r="L111" s="990"/>
      <c r="M111" s="990"/>
    </row>
    <row r="112" spans="1:13" s="558" customFormat="1">
      <c r="A112" s="557"/>
      <c r="C112" s="559"/>
      <c r="D112" s="560"/>
      <c r="E112" s="560"/>
      <c r="F112" s="560"/>
      <c r="G112" s="560"/>
      <c r="H112" s="560"/>
      <c r="I112" s="560"/>
      <c r="J112" s="560"/>
      <c r="K112" s="560"/>
      <c r="L112" s="561"/>
      <c r="M112" s="561"/>
    </row>
    <row r="113" spans="1:14" s="558" customFormat="1">
      <c r="A113" s="557"/>
      <c r="C113" s="559"/>
      <c r="D113" s="559"/>
      <c r="E113" s="559"/>
      <c r="F113" s="559"/>
      <c r="G113" s="559"/>
      <c r="H113" s="559"/>
      <c r="I113" s="559"/>
      <c r="J113" s="559"/>
      <c r="K113" s="559"/>
      <c r="L113" s="559"/>
      <c r="M113" s="559"/>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5" priority="31">
      <formula>AND(D$5="Actuals",E$5="Forecast")</formula>
    </cfRule>
  </conditionalFormatting>
  <conditionalFormatting sqref="D5:K5">
    <cfRule type="expression" dxfId="3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CC285FE4-1466-4BF7-8FA9-67F63A3D57B8}">
  <ds:schemaRefs>
    <ds:schemaRef ds:uri="http://purl.org/dc/terms/"/>
    <ds:schemaRef ds:uri="http://schemas.microsoft.com/sharepoint/v3/field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1298fc-6a88-4548-b7d9-3b164918c4a3"/>
    <ds:schemaRef ds:uri="http://purl.org/dc/dcmitype/"/>
  </ds:schemaRefs>
</ds:datastoreItem>
</file>

<file path=customXml/itemProps6.xml><?xml version="1.0" encoding="utf-8"?>
<ds:datastoreItem xmlns:ds="http://schemas.openxmlformats.org/officeDocument/2006/customXml" ds:itemID="{5C926CEB-44FE-473C-B8BB-E90322E880A9}">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Butt, Mehvash</cp:lastModifiedBy>
  <cp:lastPrinted>2019-07-31T09:58:27Z</cp:lastPrinted>
  <dcterms:created xsi:type="dcterms:W3CDTF">2018-06-13T08:32:09Z</dcterms:created>
  <dcterms:modified xsi:type="dcterms:W3CDTF">2019-07-31T18:54:25Z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Longview.Workbook">
    <vt:lpwstr>{5C926CEB-44FE-473C-B8BB-E90322E880A9}</vt:lpwstr>
  </property>
</Properties>
</file>