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out Debt without 7a &amp; 8a\"/>
    </mc:Choice>
  </mc:AlternateContent>
  <xr:revisionPtr revIDLastSave="0" documentId="13_ncr:1_{A576FFE7-3EE4-45E6-94FB-3A88F3B4EA32}" xr6:coauthVersionLast="32" xr6:coauthVersionMax="32" xr10:uidLastSave="{00000000-0000-0000-0000-000000000000}"/>
  <bookViews>
    <workbookView xWindow="0" yWindow="0" windowWidth="15645" windowHeight="10425" tabRatio="847"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Financing'!$A$1:$L$87</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28" l="1"/>
  <c r="I36" i="28"/>
  <c r="H36" i="28"/>
  <c r="G36" i="28"/>
  <c r="J35" i="28"/>
  <c r="I35" i="28"/>
  <c r="H35" i="28"/>
  <c r="G35" i="28"/>
  <c r="J34" i="28"/>
  <c r="I34" i="28"/>
  <c r="H34" i="28"/>
  <c r="G34" i="28"/>
  <c r="F25" i="28"/>
  <c r="F26" i="28" s="1"/>
  <c r="F24" i="28"/>
  <c r="E25" i="28"/>
  <c r="E26" i="28" s="1"/>
  <c r="E24" i="28"/>
  <c r="F27" i="28" l="1"/>
  <c r="E27" i="28"/>
  <c r="I43" i="28" l="1"/>
  <c r="F153" i="28" l="1"/>
  <c r="F152" i="28"/>
  <c r="E182" i="28"/>
  <c r="F155" i="28" s="1"/>
  <c r="B182" i="28"/>
  <c r="F154" i="28" s="1"/>
  <c r="E192" i="28"/>
  <c r="F157" i="28" s="1"/>
  <c r="B192" i="28"/>
  <c r="F156" i="28" s="1"/>
  <c r="E202" i="28"/>
  <c r="F159" i="28" s="1"/>
  <c r="B202" i="28"/>
  <c r="F158" i="28" s="1"/>
  <c r="J43" i="28" l="1"/>
  <c r="G43" i="28"/>
  <c r="H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F32" i="28"/>
  <c r="H33" i="28" l="1"/>
  <c r="G32" i="28"/>
  <c r="H32" i="28" l="1"/>
  <c r="I33" i="28"/>
  <c r="I32" i="28" l="1"/>
  <c r="J33" i="28"/>
  <c r="J32" i="28"/>
  <c r="C6" i="13" l="1"/>
  <c r="C14" i="13"/>
  <c r="C35" i="28" l="1"/>
  <c r="D35" i="28"/>
  <c r="E35" i="28"/>
  <c r="F35" i="28"/>
  <c r="E153" i="28"/>
  <c r="E157" i="28"/>
  <c r="E154" i="28"/>
  <c r="E158" i="28"/>
  <c r="E155" i="28"/>
  <c r="E159" i="28"/>
  <c r="E156" i="28"/>
  <c r="E152" i="28"/>
  <c r="C34" i="28"/>
  <c r="D34" i="28"/>
  <c r="E34" i="28"/>
  <c r="F34" i="28"/>
  <c r="B149" i="28"/>
  <c r="B51" i="28"/>
  <c r="B48" i="28"/>
  <c r="B159" i="28" l="1"/>
  <c r="B160" i="28"/>
  <c r="B158" i="28"/>
  <c r="B157" i="28"/>
  <c r="B153" i="28"/>
  <c r="B156" i="28"/>
  <c r="B155" i="28"/>
  <c r="B154" i="28"/>
  <c r="C11" i="13" l="1"/>
  <c r="C12" i="13"/>
  <c r="C10" i="13"/>
  <c r="A3" i="13" l="1"/>
  <c r="A2" i="13"/>
  <c r="A3" i="14" l="1"/>
  <c r="A2" i="14"/>
  <c r="A3" i="21"/>
  <c r="A2" i="21"/>
</calcChain>
</file>

<file path=xl/sharedStrings.xml><?xml version="1.0" encoding="utf-8"?>
<sst xmlns="http://schemas.openxmlformats.org/spreadsheetml/2006/main" count="1777" uniqueCount="635">
  <si>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</si>
  <si>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</si>
  <si>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</si>
  <si>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</si>
  <si>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</si>
  <si>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</si>
  <si>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</si>
  <si>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</si>
  <si>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</si>
  <si>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</si>
  <si>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</si>
  <si>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</si>
  <si>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</si>
  <si>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</si>
  <si>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</si>
  <si>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</si>
  <si>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</si>
  <si>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</si>
  <si>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</si>
  <si>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</si>
  <si>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</si>
  <si>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</si>
  <si>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</si>
  <si>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</si>
  <si>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</si>
  <si>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</si>
  <si>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</si>
  <si>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</si>
  <si>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</si>
  <si>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</si>
  <si>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</si>
  <si>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</si>
  <si>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</si>
  <si>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</si>
  <si>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</si>
  <si>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</si>
  <si>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</si>
  <si>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</si>
  <si>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</si>
  <si>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</si>
  <si>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</si>
  <si>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</si>
  <si>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</si>
  <si>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</si>
  <si>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</si>
  <si>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</si>
  <si>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</si>
  <si>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</si>
  <si>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</si>
  <si>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</si>
  <si>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</si>
  <si>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</si>
  <si>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</si>
  <si>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</si>
  <si>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</si>
  <si>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</si>
  <si>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</si>
  <si>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</si>
  <si>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</si>
  <si>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</si>
  <si>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</si>
  <si>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</si>
  <si>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</si>
  <si>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</si>
  <si>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</si>
  <si>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</si>
  <si>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</si>
  <si>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</si>
  <si>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</si>
  <si>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</si>
  <si>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</si>
  <si>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</si>
  <si>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</si>
  <si>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</si>
  <si>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</si>
  <si>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</si>
  <si>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</si>
  <si>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</si>
  <si>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</si>
  <si>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</si>
  <si>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</si>
  <si>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</si>
  <si>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</si>
  <si>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</si>
  <si>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</si>
  <si>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</si>
  <si>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</si>
  <si>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</si>
  <si>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</si>
  <si>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</si>
  <si>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</si>
  <si>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</si>
  <si>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</si>
  <si>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</si>
  <si>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</si>
  <si>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</si>
  <si>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</si>
  <si>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</si>
  <si>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</si>
  <si>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</si>
  <si>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</si>
  <si>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</si>
  <si>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</si>
  <si>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</si>
  <si>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</si>
  <si>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</si>
  <si>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</si>
  <si>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</si>
  <si>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</si>
  <si>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</si>
  <si>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</si>
  <si>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</si>
  <si>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</si>
  <si>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</si>
  <si>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</si>
  <si>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</si>
  <si>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</si>
  <si>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</si>
  <si>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</si>
  <si>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</si>
  <si>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</si>
  <si>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</si>
  <si>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</si>
  <si>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</si>
  <si>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</si>
  <si>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</si>
  <si>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</si>
  <si>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</si>
  <si>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</si>
  <si>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</si>
  <si>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</si>
  <si>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</si>
  <si>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</si>
  <si>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</si>
  <si>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</si>
  <si>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</si>
  <si>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</si>
  <si>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</si>
  <si>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</si>
  <si>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</si>
  <si>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</si>
  <si>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</si>
  <si>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</si>
  <si>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</si>
  <si>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</si>
  <si>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</si>
  <si>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</si>
  <si>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</si>
  <si>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</si>
  <si>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</si>
  <si>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</si>
  <si>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</si>
  <si>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</si>
  <si>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</si>
  <si>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</si>
  <si>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</si>
  <si>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</si>
  <si>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</si>
  <si>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</si>
  <si>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</si>
  <si>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</si>
  <si>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</si>
  <si>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</si>
  <si>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</si>
  <si>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</si>
  <si>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</si>
  <si>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</si>
  <si>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</si>
  <si>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</si>
  <si>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</si>
  <si>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</si>
  <si>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</si>
  <si>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</si>
  <si>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</si>
  <si>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</si>
  <si>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</si>
  <si>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</si>
  <si>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</si>
  <si>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</si>
  <si>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</si>
  <si>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</si>
  <si>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</si>
  <si>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</si>
  <si>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</si>
  <si>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</si>
  <si>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</si>
  <si>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</si>
  <si>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</si>
  <si>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</si>
  <si>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</si>
  <si>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</si>
  <si>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</si>
  <si>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</si>
  <si>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</si>
  <si>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</si>
  <si>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</si>
  <si>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</si>
  <si>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</si>
  <si>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</si>
  <si>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</si>
  <si>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</si>
  <si>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</si>
  <si>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</si>
  <si>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</si>
  <si>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</si>
  <si>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</si>
  <si>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</si>
  <si>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</si>
  <si>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</si>
  <si>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</si>
  <si>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</si>
  <si>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</si>
  <si>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</si>
  <si>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</si>
  <si>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</si>
  <si>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</si>
  <si>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</si>
  <si>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</si>
  <si>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</si>
  <si>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</si>
  <si>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</si>
  <si>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</si>
  <si>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</si>
  <si>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</si>
  <si>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</si>
  <si>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</si>
  <si>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</si>
  <si>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</si>
  <si>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</si>
  <si>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</si>
  <si>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</si>
  <si>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</si>
  <si>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</si>
  <si>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</si>
  <si>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</si>
  <si>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</si>
  <si>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</si>
  <si>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</si>
  <si>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</si>
  <si>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</si>
  <si>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</si>
  <si>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</si>
  <si>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</si>
  <si>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</si>
  <si>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</si>
  <si>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</si>
  <si>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</si>
  <si>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</si>
  <si>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</si>
  <si>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</si>
  <si>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</si>
  <si>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</si>
  <si>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</si>
  <si>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</si>
  <si>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</si>
  <si>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</si>
  <si>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</si>
  <si>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</si>
  <si>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</si>
  <si>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</si>
  <si>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</si>
  <si>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</si>
  <si>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</si>
  <si>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</si>
  <si>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</si>
  <si>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</si>
  <si>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</si>
  <si>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</si>
  <si>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</si>
  <si>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</si>
  <si>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</si>
  <si>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</si>
  <si>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</si>
  <si>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</si>
  <si>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</si>
  <si>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</si>
  <si>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</si>
  <si>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</si>
  <si>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</si>
  <si>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</si>
  <si>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</si>
  <si>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</si>
  <si>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</si>
  <si>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</si>
  <si>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</si>
  <si>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</si>
  <si>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</si>
  <si>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</si>
  <si>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</si>
  <si>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</si>
  <si>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</si>
  <si>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</si>
  <si>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</si>
  <si>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</si>
  <si>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</si>
  <si>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</si>
  <si>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</si>
  <si>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</si>
  <si>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</si>
  <si>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</si>
  <si>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</si>
  <si>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</si>
  <si>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</si>
  <si>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</si>
  <si>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</si>
  <si>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</si>
  <si>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</si>
  <si>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</si>
  <si>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</si>
  <si>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</si>
  <si>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</si>
  <si>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</si>
  <si>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</si>
  <si>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</si>
  <si>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</si>
  <si>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</si>
  <si>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</si>
  <si>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</si>
  <si>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</si>
  <si>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</si>
  <si>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</si>
  <si>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</si>
  <si>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</si>
  <si>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</si>
  <si>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</si>
  <si>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</si>
  <si>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</si>
  <si>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</si>
  <si>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</si>
  <si>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</si>
  <si>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</si>
  <si>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</si>
  <si>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</si>
  <si>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</si>
  <si>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</si>
  <si>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</si>
  <si>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</si>
  <si>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</si>
  <si>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</si>
  <si>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</si>
  <si>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</si>
  <si>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</si>
  <si>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</si>
  <si>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</si>
  <si>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</si>
  <si>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</si>
  <si>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</si>
  <si>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</si>
  <si>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</si>
  <si>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</si>
  <si>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</si>
  <si>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</si>
  <si>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</si>
  <si>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</si>
  <si>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</si>
  <si>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</si>
  <si>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</si>
  <si>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</si>
  <si>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</si>
  <si>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</si>
  <si>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</si>
  <si>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</si>
  <si>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</si>
  <si>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</si>
  <si>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</si>
  <si>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</si>
  <si>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</si>
  <si>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</si>
  <si>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</si>
  <si>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</si>
  <si>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</si>
  <si>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</si>
  <si>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</si>
  <si>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</si>
  <si>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</si>
  <si>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</si>
  <si>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</si>
  <si>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</si>
  <si>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</si>
  <si>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</si>
  <si>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</si>
  <si>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</si>
  <si>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</si>
  <si>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</si>
  <si>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</si>
  <si>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</si>
  <si>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</si>
  <si>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</si>
  <si>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</si>
  <si>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</si>
  <si>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</si>
  <si>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</si>
  <si>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</si>
  <si>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</si>
  <si>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</si>
  <si>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</si>
  <si>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</si>
  <si>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</si>
  <si>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</si>
  <si>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</si>
  <si>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</si>
  <si>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</si>
  <si>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</si>
  <si>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</si>
  <si>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</si>
  <si>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</si>
  <si>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</si>
  <si>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</si>
  <si>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</si>
  <si>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</si>
  <si>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</si>
  <si>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</si>
  <si>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</si>
  <si>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</si>
  <si>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</si>
  <si>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</si>
  <si>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</si>
  <si>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</si>
  <si>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</si>
  <si>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</si>
  <si>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</si>
  <si>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</si>
  <si>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</si>
  <si>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</si>
  <si>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</si>
  <si>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</si>
  <si>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</si>
  <si>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</si>
  <si>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</si>
  <si>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</si>
  <si>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</si>
  <si>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</si>
  <si>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</si>
  <si>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</si>
  <si>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</si>
  <si>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</si>
  <si>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</si>
  <si>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</si>
  <si>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</si>
  <si>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</si>
  <si>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</si>
  <si>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</si>
  <si>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</si>
  <si>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</si>
  <si>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</si>
  <si>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</si>
  <si>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</si>
  <si>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</si>
  <si>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</si>
  <si>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</si>
  <si>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</si>
  <si>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</si>
  <si>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</si>
  <si>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</si>
  <si>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</si>
  <si>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</si>
  <si>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</si>
  <si>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</si>
  <si>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</si>
  <si>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</si>
  <si>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</si>
  <si>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</si>
  <si>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</si>
  <si>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</si>
  <si>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</si>
  <si>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</si>
  <si>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</si>
  <si>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</si>
  <si>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</si>
  <si>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</si>
  <si>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</si>
  <si>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</si>
  <si>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</si>
  <si>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</si>
  <si>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</si>
  <si>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</si>
  <si>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</si>
  <si>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</si>
  <si>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</si>
  <si>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</si>
  <si>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</si>
  <si>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</si>
  <si>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</si>
  <si>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</si>
  <si>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</si>
  <si>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</si>
  <si>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</si>
  <si>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</si>
  <si>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</si>
  <si>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</si>
  <si>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</si>
  <si>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</si>
  <si>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</si>
  <si>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</si>
  <si>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</si>
  <si>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</si>
  <si>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</si>
  <si>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</si>
  <si>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</si>
  <si>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</si>
  <si>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</si>
  <si>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</si>
  <si>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</si>
  <si>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</si>
  <si>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</si>
  <si>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</si>
  <si>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</si>
  <si>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</si>
  <si>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</si>
  <si>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</si>
  <si>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</si>
  <si>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</si>
  <si>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</si>
  <si>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</si>
  <si>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</si>
  <si>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</si>
  <si>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</si>
  <si>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</si>
  <si>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</si>
  <si>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</si>
  <si>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</si>
  <si>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</si>
  <si>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</si>
  <si>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</si>
  <si>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</si>
  <si>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</si>
  <si>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</si>
  <si>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</si>
  <si>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</si>
  <si>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</si>
  <si>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</si>
  <si>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</si>
  <si>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</si>
  <si>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</si>
  <si>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 xml:space="preserve">NTS Exit Capacity Cost Adjustment </t>
  </si>
  <si>
    <t xml:space="preserve">Shrinkage Cost Adjustment </t>
  </si>
  <si>
    <t>Excluded Services (Inc. Customer Contributions)</t>
  </si>
  <si>
    <t>Meter Reading and metering</t>
  </si>
  <si>
    <t>Services provided under consents</t>
  </si>
  <si>
    <t>Other transportation Revenue</t>
  </si>
  <si>
    <t>Customer contributions</t>
  </si>
  <si>
    <t>Revenue classified as expenditure</t>
  </si>
  <si>
    <t>IFRS 15 Contribution released</t>
  </si>
  <si>
    <t>Elimination of Inter Group/Business Trading</t>
  </si>
  <si>
    <t>Metering</t>
  </si>
  <si>
    <t>Other three network revenues</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</si>
  <si>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</si>
  <si>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</si>
  <si>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</si>
  <si>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</si>
  <si>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</si>
  <si>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</si>
  <si>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</si>
  <si>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</si>
  <si>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</si>
  <si>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</si>
  <si>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</si>
  <si>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</si>
  <si>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</si>
  <si>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</si>
  <si>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</si>
  <si>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</si>
  <si>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</si>
  <si>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</si>
  <si>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</si>
  <si>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</si>
  <si>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</si>
  <si>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</si>
  <si>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</si>
  <si>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</si>
  <si>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</si>
  <si>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</si>
  <si>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</si>
  <si>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</si>
  <si>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</si>
  <si>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</si>
  <si>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</si>
  <si>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</si>
  <si>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</si>
  <si>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</si>
  <si>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</si>
  <si>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</si>
  <si>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</si>
  <si>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</si>
  <si>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</si>
  <si>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</si>
  <si>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</si>
  <si>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Gas Holders</t>
  </si>
  <si>
    <t>Capex Enduring Value</t>
  </si>
  <si>
    <t>Repex Enduring Value</t>
  </si>
  <si>
    <t>Tax relating to capital contributions (excluded services)</t>
  </si>
  <si>
    <t>Tax relating to other three networks (included in CT600)</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</si>
  <si>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</si>
  <si>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</si>
  <si>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</si>
  <si>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</si>
  <si>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</si>
  <si>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Fine/penalty</t>
  </si>
  <si>
    <t>Payments to residents who faced delayed compensation</t>
  </si>
  <si>
    <t xml:space="preserve">              -  </t>
  </si>
  <si>
    <t>Non regulated activities</t>
  </si>
  <si>
    <t>Other networks (London, West Midlands and North West)</t>
  </si>
  <si>
    <t>Xoserve</t>
  </si>
  <si>
    <t xml:space="preserve">Other revenue timing adjustments </t>
  </si>
  <si>
    <t>N/A</t>
  </si>
  <si>
    <t>Currency debt amount to reflect ultimate sterling liability</t>
  </si>
  <si>
    <t>Impact of fair value adjustments</t>
  </si>
  <si>
    <t>Accrued Interest</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</si>
  <si>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</si>
  <si>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</si>
  <si>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</si>
  <si>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</si>
  <si>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</si>
  <si>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</si>
  <si>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</si>
  <si>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</si>
  <si>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</si>
  <si>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</si>
  <si>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</si>
  <si>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</si>
  <si>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</si>
  <si>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financing costs relating to other three networks</t>
  </si>
  <si>
    <t>Exceptional costs of early redemption on long term debt- TBC</t>
  </si>
  <si>
    <t xml:space="preserve">Rounding </t>
  </si>
  <si>
    <t xml:space="preserve">Correction of debt issuance expense add back above </t>
  </si>
  <si>
    <t>Correction of inflation strip calculation</t>
  </si>
  <si>
    <t>Regulatory tax losses carried forward from previous price controls</t>
  </si>
  <si>
    <t/>
  </si>
  <si>
    <t>Actuals</t>
  </si>
  <si>
    <t>Forecast</t>
  </si>
  <si>
    <t>Cumulative to 2019</t>
  </si>
  <si>
    <t>Input values provided in £m 09/10 prices</t>
  </si>
  <si>
    <t>OK</t>
  </si>
  <si>
    <t>Pre-RIIO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</si>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</sst>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 numFmtId="353" formatCode="0.00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350" fontId="5" fillId="38" borderId="64" xfId="77" applyNumberFormat="1" applyFont="1" applyFill="1" applyBorder="1" applyProtection="1"/>
    <xf numFmtId="350" fontId="5" fillId="38" borderId="66" xfId="77" applyNumberFormat="1" applyFont="1" applyFill="1" applyBorder="1" applyProtection="1"/>
    <xf numFmtId="350" fontId="6" fillId="38" borderId="76" xfId="77" applyNumberFormat="1" applyFont="1" applyFill="1" applyBorder="1" applyProtection="1"/>
    <xf numFmtId="350" fontId="6" fillId="38" borderId="78" xfId="77" applyNumberFormat="1" applyFont="1" applyFill="1" applyBorder="1" applyProtection="1"/>
    <xf numFmtId="353" fontId="5" fillId="0" borderId="71" xfId="7" applyNumberFormat="1" applyFont="1" applyFill="1" applyBorder="1" applyAlignment="1">
      <alignment horizontal="center"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11"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6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H23" sqref="H23"/>
    </sheetView>
  </sheetViews>
  <sheetFormatPr defaultRowHeight="12.4"/>
  <cols>
    <col min="1" max="1" width="8.410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5"/>
      <c r="H1" s="28"/>
      <c r="I1" s="28"/>
      <c r="J1" s="28"/>
      <c r="K1" s="28"/>
    </row>
    <row r="2" spans="1:11" s="32" customFormat="1" ht="20.65">
      <c r="A2" s="30" t="str">
        <f>'RFPR cover'!C5</f>
        <v>Cadent-EOE</v>
      </c>
      <c r="B2" s="28"/>
      <c r="C2" s="28"/>
      <c r="D2" s="266"/>
      <c r="E2" s="266"/>
      <c r="F2" s="28"/>
      <c r="G2" s="575"/>
      <c r="H2" s="28"/>
      <c r="I2" s="28"/>
      <c r="J2" s="28"/>
      <c r="K2" s="28"/>
    </row>
    <row r="3" spans="1:11" s="32" customFormat="1" ht="20.65">
      <c r="A3" s="30">
        <f>'RFPR cover'!C7</f>
        <v>2019</v>
      </c>
      <c r="B3" s="28"/>
      <c r="C3" s="28"/>
      <c r="D3" s="266"/>
      <c r="E3" s="266"/>
      <c r="F3" s="28"/>
      <c r="G3" s="575"/>
      <c r="H3" s="28"/>
      <c r="I3" s="28"/>
      <c r="J3" s="28"/>
      <c r="K3" s="28"/>
    </row>
    <row r="4" spans="1:11" ht="13.5">
      <c r="A4" s="31"/>
      <c r="B4" s="31"/>
      <c r="C4" s="31"/>
      <c r="D4" s="31"/>
      <c r="E4" s="31"/>
      <c r="H4" s="10"/>
      <c r="I4" s="10"/>
      <c r="J4" s="10"/>
    </row>
    <row r="5" spans="1:11" ht="13.5" customHeight="1">
      <c r="A5" s="31"/>
      <c r="B5" s="79" t="s">
        <v>60</v>
      </c>
      <c r="C5" s="46" t="s">
        <v>51</v>
      </c>
      <c r="D5" s="358"/>
      <c r="E5" s="19"/>
      <c r="F5" s="11"/>
      <c r="G5" s="576" t="s">
        <v>0</v>
      </c>
      <c r="H5" s="10"/>
      <c r="I5" s="10"/>
      <c r="J5" s="10"/>
    </row>
    <row r="6" spans="1:11" ht="13.5" customHeight="1">
      <c r="A6" s="31"/>
      <c r="B6" s="79" t="s">
        <v>187</v>
      </c>
      <c r="C6" s="84" t="str">
        <f>INDEX(Data!$A$73:$A$100,MATCH($C$5,Data!$B$73:$B$100,0),0)&amp;"1"</f>
        <v>GD1</v>
      </c>
      <c r="D6" s="19"/>
      <c r="E6" s="19"/>
      <c r="F6" s="9"/>
      <c r="G6" s="576" t="s">
        <v>1</v>
      </c>
      <c r="H6" s="10"/>
      <c r="I6" s="10"/>
      <c r="J6" s="10"/>
    </row>
    <row r="7" spans="1:11" ht="25.15">
      <c r="A7" s="31"/>
      <c r="B7" s="80" t="s">
        <v>186</v>
      </c>
      <c r="C7" s="85">
        <v>2019</v>
      </c>
      <c r="D7" s="18"/>
      <c r="E7" s="19"/>
      <c r="F7" s="8"/>
      <c r="G7" s="577" t="s">
        <v>2</v>
      </c>
      <c r="H7" s="10"/>
      <c r="I7" s="10"/>
      <c r="J7" s="10"/>
    </row>
    <row r="8" spans="1:11" ht="13.5">
      <c r="A8" s="31"/>
      <c r="B8" s="79" t="s">
        <v>35</v>
      </c>
      <c r="C8" s="86"/>
      <c r="D8" s="19"/>
      <c r="E8" s="18"/>
      <c r="F8" s="7"/>
      <c r="G8" s="576" t="s">
        <v>3</v>
      </c>
      <c r="H8" s="10"/>
      <c r="I8" s="10"/>
      <c r="J8" s="10"/>
    </row>
    <row r="9" spans="1:11" ht="13.5">
      <c r="A9" s="31"/>
      <c r="B9" s="79" t="s">
        <v>36</v>
      </c>
      <c r="C9" s="87"/>
      <c r="D9" s="18"/>
      <c r="E9" s="18"/>
      <c r="F9" s="6"/>
      <c r="G9" s="576" t="s">
        <v>4</v>
      </c>
      <c r="H9" s="10"/>
      <c r="I9" s="10"/>
      <c r="J9" s="10"/>
    </row>
    <row r="10" spans="1:11" ht="13.5">
      <c r="A10" s="31"/>
      <c r="B10" s="79" t="s">
        <v>68</v>
      </c>
      <c r="C10" s="88">
        <f>SUMIF(Data!$B$72:$B$100,C5,Data!$C$72:$C$100)</f>
        <v>6.7000000000000004E-2</v>
      </c>
      <c r="D10" s="18"/>
      <c r="E10" s="18"/>
      <c r="F10" s="5"/>
      <c r="G10" s="576" t="s">
        <v>5</v>
      </c>
      <c r="H10" s="10"/>
      <c r="I10" s="10"/>
      <c r="J10" s="10"/>
    </row>
    <row r="11" spans="1:11" ht="13.5">
      <c r="A11" s="31"/>
      <c r="B11" s="79" t="s">
        <v>69</v>
      </c>
      <c r="C11" s="89">
        <f>SUMIF(Data!$B$72:$B$100,C5,Data!$D$72:$D$100)</f>
        <v>0.63039999999999996</v>
      </c>
      <c r="D11" s="19"/>
      <c r="E11" s="19"/>
      <c r="F11" s="4"/>
      <c r="G11" s="576" t="s">
        <v>6</v>
      </c>
      <c r="H11" s="10"/>
      <c r="I11" s="10"/>
      <c r="J11" s="10"/>
    </row>
    <row r="12" spans="1:11">
      <c r="A12" s="31"/>
      <c r="B12" s="79" t="s">
        <v>113</v>
      </c>
      <c r="C12" s="88">
        <f>SUMIF(Data!$B$72:$B$100,C5,Data!$E$72:$E$100)</f>
        <v>0.65</v>
      </c>
      <c r="D12" s="18"/>
      <c r="E12" s="18"/>
      <c r="F12" s="18"/>
      <c r="G12" s="578"/>
    </row>
    <row r="13" spans="1:11">
      <c r="A13" s="31"/>
      <c r="B13" s="79" t="s">
        <v>500</v>
      </c>
      <c r="C13" s="84">
        <f>INDEX(Data!$G$73:$G$100,MATCH($C$5,Data!$B$73:$B$100,0),0)</f>
        <v>2014</v>
      </c>
      <c r="D13" s="18"/>
      <c r="E13" s="18"/>
      <c r="F13" s="78" t="s">
        <v>189</v>
      </c>
    </row>
    <row r="14" spans="1:11">
      <c r="A14" s="31"/>
      <c r="B14" s="81" t="s">
        <v>183</v>
      </c>
      <c r="C14" s="84" t="str">
        <f>INDEX(Data!$H$73:$H$100,MATCH($C$5,Data!$B$73:$B$100,0),0)</f>
        <v>£m 09/10</v>
      </c>
      <c r="D14" s="18"/>
      <c r="E14" s="18"/>
      <c r="F14" s="91">
        <v>0.1</v>
      </c>
      <c r="G14" s="578"/>
    </row>
    <row r="15" spans="1:11">
      <c r="A15" s="31"/>
      <c r="B15" s="18"/>
      <c r="C15" s="18"/>
      <c r="D15" s="18"/>
      <c r="E15" s="18"/>
      <c r="F15" s="18"/>
      <c r="G15" s="578"/>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51</v>
      </c>
      <c r="B2" s="30"/>
      <c r="C2" s="142"/>
      <c r="D2" s="30"/>
      <c r="E2" s="30"/>
      <c r="F2" s="30"/>
      <c r="G2" s="30"/>
      <c r="H2" s="30"/>
      <c r="I2" s="27"/>
      <c r="J2" s="27"/>
      <c r="K2" s="27"/>
      <c r="L2" s="127"/>
    </row>
    <row r="3" spans="1:12" s="38" customFormat="1" ht="22.5">
      <c r="A3" s="293">
        <v>2019</v>
      </c>
      <c r="B3" s="942" t="s">
        <v>627</v>
      </c>
      <c r="C3" s="295"/>
      <c r="D3" s="294"/>
      <c r="E3" s="294"/>
      <c r="F3" s="294"/>
      <c r="G3" s="294"/>
      <c r="H3" s="294"/>
      <c r="I3" s="267"/>
      <c r="J3" s="267"/>
      <c r="K3" s="267"/>
      <c r="L3" s="275"/>
    </row>
    <row r="4" spans="1:12" s="2" customFormat="1" ht="12.75" customHeight="1">
      <c r="C4" s="144"/>
    </row>
    <row r="5" spans="1:12" s="2" customFormat="1">
      <c r="B5" s="3"/>
      <c r="C5" s="144"/>
      <c r="D5" s="410" t="s">
        <v>628</v>
      </c>
      <c r="E5" s="411" t="s">
        <v>628</v>
      </c>
      <c r="F5" s="411" t="s">
        <v>628</v>
      </c>
      <c r="G5" s="411" t="s">
        <v>628</v>
      </c>
      <c r="H5" s="411" t="s">
        <v>628</v>
      </c>
      <c r="I5" s="411" t="s">
        <v>628</v>
      </c>
      <c r="J5" s="411" t="s">
        <v>629</v>
      </c>
      <c r="K5" s="412" t="s">
        <v>629</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507</v>
      </c>
      <c r="C9" s="160" t="s">
        <v>126</v>
      </c>
      <c r="D9" s="622">
        <v>1.0339601300000001</v>
      </c>
      <c r="E9" s="623">
        <v>2.7958140199999999</v>
      </c>
      <c r="F9" s="623">
        <v>3.4951480899999998</v>
      </c>
      <c r="G9" s="623">
        <v>2.79</v>
      </c>
      <c r="H9" s="623">
        <v>2.6891534100000003</v>
      </c>
      <c r="I9" s="623">
        <v>1.781474126</v>
      </c>
      <c r="J9" s="623">
        <v>4.5084166799999998</v>
      </c>
      <c r="K9" s="623">
        <v>4.5842901300000003</v>
      </c>
    </row>
    <row r="10" spans="1:12" s="2" customFormat="1">
      <c r="B10" s="235" t="s">
        <v>488</v>
      </c>
      <c r="C10" s="160" t="s">
        <v>126</v>
      </c>
      <c r="D10" s="624"/>
      <c r="E10" s="625"/>
      <c r="F10" s="625"/>
      <c r="G10" s="625"/>
      <c r="H10" s="625"/>
      <c r="I10" s="625"/>
      <c r="J10" s="625"/>
      <c r="K10" s="625"/>
    </row>
    <row r="11" spans="1:12" s="2" customFormat="1">
      <c r="B11" s="235" t="s">
        <v>506</v>
      </c>
      <c r="C11" s="160" t="s">
        <v>126</v>
      </c>
      <c r="D11" s="885">
        <v>0.11150499000000003</v>
      </c>
      <c r="E11" s="886">
        <v>0.27958139999999965</v>
      </c>
      <c r="F11" s="886">
        <v>0.34951481000000006</v>
      </c>
      <c r="G11" s="886">
        <v>0.28575000000000017</v>
      </c>
      <c r="H11" s="886">
        <v>0.26891534000000039</v>
      </c>
      <c r="I11" s="886">
        <v>0.1781474126</v>
      </c>
      <c r="J11" s="886">
        <v>0.45084166999999997</v>
      </c>
      <c r="K11" s="886">
        <v>0.45842901000000058</v>
      </c>
    </row>
    <row r="12" spans="1:12" s="12" customFormat="1">
      <c r="B12" s="52" t="s">
        <v>130</v>
      </c>
      <c r="C12" s="160" t="s">
        <v>126</v>
      </c>
      <c r="D12" s="638">
        <v>0.92245514000000006</v>
      </c>
      <c r="E12" s="639">
        <v>2.5162326200000003</v>
      </c>
      <c r="F12" s="639">
        <v>3.1456332799999998</v>
      </c>
      <c r="G12" s="639">
        <v>2.5042499999999999</v>
      </c>
      <c r="H12" s="639">
        <v>2.4202380699999999</v>
      </c>
      <c r="I12" s="639">
        <v>1.6033267134</v>
      </c>
      <c r="J12" s="639">
        <v>4.0575750099999999</v>
      </c>
      <c r="K12" s="639">
        <v>4.1258611199999997</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5" t="s">
        <v>509</v>
      </c>
      <c r="C15" s="160" t="s">
        <v>126</v>
      </c>
      <c r="D15" s="622"/>
      <c r="E15" s="623"/>
      <c r="F15" s="623"/>
      <c r="G15" s="623"/>
      <c r="H15" s="623"/>
      <c r="I15" s="623">
        <v>0</v>
      </c>
      <c r="J15" s="623">
        <v>0</v>
      </c>
      <c r="K15" s="623">
        <v>0</v>
      </c>
    </row>
    <row r="16" spans="1:12" s="2" customFormat="1">
      <c r="B16" s="235" t="s">
        <v>508</v>
      </c>
      <c r="C16" s="160" t="s">
        <v>126</v>
      </c>
      <c r="D16" s="624"/>
      <c r="E16" s="625"/>
      <c r="F16" s="625"/>
      <c r="G16" s="625"/>
      <c r="H16" s="625"/>
      <c r="I16" s="625">
        <v>0</v>
      </c>
      <c r="J16" s="625">
        <v>0</v>
      </c>
      <c r="K16" s="625">
        <v>0</v>
      </c>
    </row>
    <row r="17" spans="2:12" s="12" customFormat="1">
      <c r="B17" s="52" t="s">
        <v>131</v>
      </c>
      <c r="C17" s="160" t="s">
        <v>126</v>
      </c>
      <c r="D17" s="638">
        <v>0</v>
      </c>
      <c r="E17" s="638">
        <v>0</v>
      </c>
      <c r="F17" s="638">
        <v>0</v>
      </c>
      <c r="G17" s="638">
        <v>0</v>
      </c>
      <c r="H17" s="638">
        <v>0</v>
      </c>
      <c r="I17" s="638">
        <v>0</v>
      </c>
      <c r="J17" s="638">
        <v>0</v>
      </c>
      <c r="K17" s="638">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437</v>
      </c>
      <c r="C20" s="160" t="s">
        <v>126</v>
      </c>
      <c r="D20" s="622">
        <v>0</v>
      </c>
      <c r="E20" s="623">
        <v>0.3</v>
      </c>
      <c r="F20" s="623">
        <v>0.3</v>
      </c>
      <c r="G20" s="623">
        <v>2.2999999999999998</v>
      </c>
      <c r="H20" s="623">
        <v>1.9</v>
      </c>
      <c r="I20" s="623">
        <v>1.4719028179896714</v>
      </c>
      <c r="J20" s="623">
        <v>0.8</v>
      </c>
      <c r="K20" s="623">
        <v>0.2</v>
      </c>
    </row>
    <row r="21" spans="2:12" s="2" customFormat="1">
      <c r="B21" s="235" t="s">
        <v>506</v>
      </c>
      <c r="C21" s="160" t="s">
        <v>126</v>
      </c>
      <c r="D21" s="660">
        <v>0</v>
      </c>
      <c r="E21" s="661">
        <v>0</v>
      </c>
      <c r="F21" s="661">
        <v>0.1</v>
      </c>
      <c r="G21" s="661">
        <v>0.2</v>
      </c>
      <c r="H21" s="661">
        <v>0.2</v>
      </c>
      <c r="I21" s="661">
        <v>0.1906777944308454</v>
      </c>
      <c r="J21" s="661">
        <v>0.2</v>
      </c>
      <c r="K21" s="661">
        <v>0</v>
      </c>
    </row>
    <row r="22" spans="2:12" s="2" customFormat="1">
      <c r="B22" s="36"/>
      <c r="C22" s="146"/>
      <c r="D22" s="36"/>
      <c r="E22" s="36"/>
      <c r="F22" s="36"/>
      <c r="G22" s="36"/>
      <c r="H22" s="36"/>
      <c r="I22" s="36"/>
      <c r="J22" s="36"/>
      <c r="K22" s="36"/>
    </row>
    <row r="23" spans="2:12" s="2" customFormat="1">
      <c r="B23" s="235" t="s">
        <v>491</v>
      </c>
      <c r="C23" s="160" t="s">
        <v>126</v>
      </c>
      <c r="D23" s="660">
        <v>0</v>
      </c>
      <c r="E23" s="661">
        <v>0</v>
      </c>
      <c r="F23" s="661">
        <v>0</v>
      </c>
      <c r="G23" s="661">
        <v>0</v>
      </c>
      <c r="H23" s="661">
        <v>0</v>
      </c>
      <c r="I23" s="661">
        <v>7.7854008754750709E-2</v>
      </c>
      <c r="J23" s="661">
        <v>0</v>
      </c>
      <c r="K23" s="661">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383</v>
      </c>
      <c r="C27" s="146"/>
      <c r="D27" s="36"/>
      <c r="E27" s="36"/>
      <c r="F27" s="36"/>
      <c r="G27" s="36"/>
      <c r="H27" s="36"/>
      <c r="I27" s="36"/>
      <c r="J27" s="36"/>
      <c r="K27" s="36"/>
    </row>
    <row r="28" spans="2:12" s="2" customFormat="1">
      <c r="B28" s="235" t="s">
        <v>489</v>
      </c>
      <c r="C28" s="163" t="s">
        <v>182</v>
      </c>
      <c r="D28" s="708">
        <v>9.5573870638057001E-2</v>
      </c>
      <c r="E28" s="708">
        <v>0.23502998022262281</v>
      </c>
      <c r="F28" s="708">
        <v>0.37385553113624714</v>
      </c>
      <c r="G28" s="708">
        <v>0.39551692220897244</v>
      </c>
      <c r="H28" s="708">
        <v>0.36803751133390111</v>
      </c>
      <c r="I28" s="708">
        <v>0.22160328172320634</v>
      </c>
      <c r="J28" s="708">
        <v>0.4830013733894532</v>
      </c>
      <c r="K28" s="708">
        <v>0.33102258208274804</v>
      </c>
      <c r="L28" s="36"/>
    </row>
  </sheetData>
  <conditionalFormatting sqref="D6:K6">
    <cfRule type="expression" dxfId="33" priority="24">
      <formula>AND(D$5="Actuals",E$5="Forecast")</formula>
    </cfRule>
  </conditionalFormatting>
  <conditionalFormatting sqref="D5:K5">
    <cfRule type="expression" dxfId="3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2"/>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101.703125" customWidth="1"/>
    <col min="3" max="3" width="14.1171875" customWidth="1"/>
    <col min="4" max="11" width="11.1171875" customWidth="1"/>
    <col min="12" max="13" width="12.878906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51</v>
      </c>
      <c r="B2" s="30"/>
      <c r="C2" s="30"/>
      <c r="D2" s="30"/>
      <c r="E2" s="30"/>
      <c r="F2" s="30"/>
      <c r="G2" s="30"/>
      <c r="H2" s="30"/>
      <c r="I2" s="27"/>
      <c r="J2" s="27"/>
      <c r="K2" s="27"/>
      <c r="L2" s="27"/>
      <c r="M2" s="27"/>
      <c r="N2" s="127"/>
    </row>
    <row r="3" spans="1:14" s="32" customFormat="1" ht="22.5">
      <c r="A3" s="273">
        <v>2019</v>
      </c>
      <c r="B3" s="942" t="s">
        <v>627</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628</v>
      </c>
      <c r="E5" s="411" t="s">
        <v>628</v>
      </c>
      <c r="F5" s="411" t="s">
        <v>628</v>
      </c>
      <c r="G5" s="411" t="s">
        <v>628</v>
      </c>
      <c r="H5" s="411" t="s">
        <v>628</v>
      </c>
      <c r="I5" s="411" t="s">
        <v>628</v>
      </c>
      <c r="J5" s="411" t="s">
        <v>629</v>
      </c>
      <c r="K5" s="412" t="s">
        <v>629</v>
      </c>
    </row>
    <row r="6" spans="1:14" s="2" customFormat="1" ht="24.75">
      <c r="D6" s="119">
        <v>2014</v>
      </c>
      <c r="E6" s="120">
        <v>2015</v>
      </c>
      <c r="F6" s="120">
        <v>2016</v>
      </c>
      <c r="G6" s="120">
        <v>2017</v>
      </c>
      <c r="H6" s="120">
        <v>2018</v>
      </c>
      <c r="I6" s="120">
        <v>2019</v>
      </c>
      <c r="J6" s="120">
        <v>2020</v>
      </c>
      <c r="K6" s="204">
        <v>2021</v>
      </c>
      <c r="L6" s="103" t="s">
        <v>630</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467</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613</v>
      </c>
      <c r="C19" s="160" t="s">
        <v>126</v>
      </c>
      <c r="D19" s="366">
        <v>0</v>
      </c>
      <c r="E19" s="400">
        <v>11.799999999999999</v>
      </c>
      <c r="F19" s="400">
        <v>0</v>
      </c>
      <c r="G19" s="400">
        <v>1</v>
      </c>
      <c r="H19" s="400">
        <v>0</v>
      </c>
      <c r="I19" s="400">
        <v>0</v>
      </c>
      <c r="J19" s="400">
        <v>0</v>
      </c>
      <c r="K19" s="404">
        <v>0</v>
      </c>
      <c r="L19" s="36"/>
    </row>
    <row r="20" spans="2:12">
      <c r="B20" s="390" t="s">
        <v>614</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615</v>
      </c>
      <c r="C21" s="160" t="s">
        <v>126</v>
      </c>
      <c r="D21" s="366">
        <v>0</v>
      </c>
      <c r="E21" s="400">
        <v>0</v>
      </c>
      <c r="F21" s="400">
        <v>0</v>
      </c>
      <c r="G21" s="400">
        <v>0</v>
      </c>
      <c r="H21" s="400">
        <v>-1.6100538071336465</v>
      </c>
      <c r="I21" s="400">
        <v>-1.63</v>
      </c>
      <c r="J21" s="400">
        <v>-1.23</v>
      </c>
      <c r="K21" s="404">
        <v>-1.23</v>
      </c>
      <c r="L21" s="36"/>
    </row>
    <row r="22" spans="2:12">
      <c r="B22" s="390" t="s">
        <v>616</v>
      </c>
      <c r="C22" s="160" t="s">
        <v>126</v>
      </c>
      <c r="D22" s="366">
        <v>10.140872224818478</v>
      </c>
      <c r="E22" s="400">
        <v>-15.530000000000001</v>
      </c>
      <c r="F22" s="400">
        <v>-6</v>
      </c>
      <c r="G22" s="400">
        <v>0</v>
      </c>
      <c r="H22" s="400">
        <v>0</v>
      </c>
      <c r="I22" s="400">
        <v>-18</v>
      </c>
      <c r="J22" s="400">
        <v>0</v>
      </c>
      <c r="K22" s="404">
        <v>0</v>
      </c>
      <c r="L22" s="36"/>
    </row>
    <row r="23" spans="2:12">
      <c r="B23" s="390" t="s">
        <v>617</v>
      </c>
      <c r="C23" s="160" t="s">
        <v>126</v>
      </c>
      <c r="D23" s="366">
        <v>0</v>
      </c>
      <c r="E23" s="400">
        <v>-1.24</v>
      </c>
      <c r="F23" s="400">
        <v>0</v>
      </c>
      <c r="G23" s="400">
        <v>0</v>
      </c>
      <c r="H23" s="400">
        <v>0</v>
      </c>
      <c r="I23" s="400">
        <v>0</v>
      </c>
      <c r="J23" s="400">
        <v>0</v>
      </c>
      <c r="K23" s="404">
        <v>0</v>
      </c>
      <c r="L23" s="36"/>
    </row>
    <row r="24" spans="2:12">
      <c r="B24" s="390" t="s">
        <v>618</v>
      </c>
      <c r="C24" s="160" t="s">
        <v>126</v>
      </c>
      <c r="D24" s="366">
        <v>0</v>
      </c>
      <c r="E24" s="400">
        <v>0</v>
      </c>
      <c r="F24" s="400">
        <v>0</v>
      </c>
      <c r="G24" s="400">
        <v>0</v>
      </c>
      <c r="H24" s="400">
        <v>0</v>
      </c>
      <c r="I24" s="400">
        <v>0</v>
      </c>
      <c r="J24" s="400">
        <v>0</v>
      </c>
      <c r="K24" s="404">
        <v>0</v>
      </c>
      <c r="L24" s="36"/>
    </row>
    <row r="25" spans="2:12">
      <c r="B25" s="390" t="s">
        <v>619</v>
      </c>
      <c r="C25" s="160" t="s">
        <v>126</v>
      </c>
      <c r="D25" s="366">
        <v>-2.3194369108910893</v>
      </c>
      <c r="E25" s="400">
        <v>0</v>
      </c>
      <c r="F25" s="400">
        <v>0</v>
      </c>
      <c r="G25" s="400">
        <v>0</v>
      </c>
      <c r="H25" s="400">
        <v>0</v>
      </c>
      <c r="I25" s="400">
        <v>0</v>
      </c>
      <c r="J25" s="400">
        <v>0</v>
      </c>
      <c r="K25" s="404">
        <v>0</v>
      </c>
      <c r="L25" s="36"/>
    </row>
    <row r="26" spans="2:12">
      <c r="B26" s="390" t="s">
        <v>620</v>
      </c>
      <c r="C26" s="160" t="s">
        <v>126</v>
      </c>
      <c r="D26" s="366">
        <v>-15</v>
      </c>
      <c r="E26" s="400">
        <v>-12</v>
      </c>
      <c r="F26" s="400">
        <v>-11</v>
      </c>
      <c r="G26" s="400">
        <v>0</v>
      </c>
      <c r="H26" s="400">
        <v>0</v>
      </c>
      <c r="I26" s="400">
        <v>0</v>
      </c>
      <c r="J26" s="400">
        <v>0</v>
      </c>
      <c r="K26" s="404">
        <v>0</v>
      </c>
      <c r="L26" s="36"/>
    </row>
    <row r="27" spans="2:12">
      <c r="B27" s="390" t="s">
        <v>621</v>
      </c>
      <c r="C27" s="160" t="s">
        <v>126</v>
      </c>
      <c r="D27" s="366">
        <v>-125.94706665673264</v>
      </c>
      <c r="E27" s="400">
        <v>-107.55</v>
      </c>
      <c r="F27" s="400">
        <v>-90</v>
      </c>
      <c r="G27" s="400">
        <v>-105.27462000000003</v>
      </c>
      <c r="H27" s="400">
        <v>-94.984005667279263</v>
      </c>
      <c r="I27" s="400">
        <v>-94.839567052653024</v>
      </c>
      <c r="J27" s="400">
        <v>-106.68384546603195</v>
      </c>
      <c r="K27" s="404">
        <v>-105.19621633831549</v>
      </c>
      <c r="L27" s="36"/>
    </row>
    <row r="28" spans="2:12">
      <c r="B28" s="390" t="s">
        <v>622</v>
      </c>
      <c r="C28" s="160" t="s">
        <v>126</v>
      </c>
      <c r="D28" s="366">
        <v>0</v>
      </c>
      <c r="E28" s="400">
        <v>0</v>
      </c>
      <c r="F28" s="400">
        <v>0</v>
      </c>
      <c r="G28" s="400">
        <v>-833</v>
      </c>
      <c r="H28" s="400">
        <v>0</v>
      </c>
      <c r="I28" s="400">
        <v>0</v>
      </c>
      <c r="J28" s="400">
        <v>0</v>
      </c>
      <c r="K28" s="404">
        <v>0</v>
      </c>
      <c r="L28" s="36"/>
    </row>
    <row r="29" spans="2:12">
      <c r="B29" s="390" t="s">
        <v>623</v>
      </c>
      <c r="C29" s="160" t="s">
        <v>126</v>
      </c>
      <c r="D29" s="366">
        <v>-1.0106542336633879</v>
      </c>
      <c r="E29" s="400">
        <v>0.35999999999998522</v>
      </c>
      <c r="F29" s="400">
        <v>0</v>
      </c>
      <c r="G29" s="400">
        <v>-1.4522004289093502</v>
      </c>
      <c r="H29" s="400">
        <v>0.32165869143702253</v>
      </c>
      <c r="I29" s="400">
        <v>0</v>
      </c>
      <c r="J29" s="400">
        <v>0</v>
      </c>
      <c r="K29" s="404">
        <v>0</v>
      </c>
      <c r="L29" s="36"/>
    </row>
    <row r="30" spans="2:12">
      <c r="B30" s="13" t="s">
        <v>19</v>
      </c>
      <c r="C30" s="160" t="s">
        <v>126</v>
      </c>
      <c r="D30" s="150">
        <v>65.53343305716173</v>
      </c>
      <c r="E30" s="151">
        <v>55.39</v>
      </c>
      <c r="F30" s="151">
        <v>46</v>
      </c>
      <c r="G30" s="151">
        <v>54.232380000000035</v>
      </c>
      <c r="H30" s="151">
        <v>49.2476861248538</v>
      </c>
      <c r="I30" s="151">
        <v>48.797531650335941</v>
      </c>
      <c r="J30" s="151">
        <v>54.167111290549599</v>
      </c>
      <c r="K30" s="152">
        <v>52.671651628101628</v>
      </c>
      <c r="L30" s="36"/>
    </row>
    <row r="31" spans="2:12">
      <c r="B31" s="391" t="s">
        <v>304</v>
      </c>
      <c r="C31" s="160" t="s">
        <v>126</v>
      </c>
      <c r="D31" s="408"/>
      <c r="E31" s="409"/>
      <c r="F31" s="409"/>
      <c r="G31" s="709"/>
      <c r="H31" s="709"/>
      <c r="I31" s="709"/>
      <c r="J31" s="709">
        <v>0.7039904473700922</v>
      </c>
      <c r="K31" s="710">
        <v>7.9142059473958932</v>
      </c>
      <c r="L31" s="36"/>
    </row>
    <row r="32" spans="2:12">
      <c r="B32" s="365" t="s">
        <v>303</v>
      </c>
      <c r="C32" s="160" t="s">
        <v>126</v>
      </c>
      <c r="D32" s="150">
        <v>65.53343305716173</v>
      </c>
      <c r="E32" s="151">
        <v>55.39</v>
      </c>
      <c r="F32" s="151">
        <v>46</v>
      </c>
      <c r="G32" s="151">
        <v>54.232380000000035</v>
      </c>
      <c r="H32" s="151">
        <v>49.2476861248538</v>
      </c>
      <c r="I32" s="151">
        <v>48.797531650335941</v>
      </c>
      <c r="J32" s="151">
        <v>54.871101737919687</v>
      </c>
      <c r="K32" s="152">
        <v>60.585857575497521</v>
      </c>
    </row>
    <row r="33" spans="2:14">
      <c r="B33" s="223" t="s">
        <v>20</v>
      </c>
      <c r="C33" s="160" t="s">
        <v>126</v>
      </c>
      <c r="D33" s="614">
        <v>61</v>
      </c>
      <c r="E33" s="615">
        <v>51.3</v>
      </c>
      <c r="F33" s="615">
        <v>43</v>
      </c>
      <c r="G33" s="615">
        <v>36.5</v>
      </c>
      <c r="H33" s="615">
        <v>49.2476861248538</v>
      </c>
      <c r="I33" s="615">
        <v>48.797531650335941</v>
      </c>
      <c r="J33" s="615">
        <v>54.871101737919687</v>
      </c>
      <c r="K33" s="711">
        <v>60.585857575497521</v>
      </c>
    </row>
    <row r="34" spans="2:14">
      <c r="B34" s="223" t="s">
        <v>461</v>
      </c>
      <c r="C34" s="160" t="s">
        <v>126</v>
      </c>
      <c r="D34" s="618">
        <v>4.5</v>
      </c>
      <c r="E34" s="619">
        <v>4.0999999999999996</v>
      </c>
      <c r="F34" s="619">
        <v>3</v>
      </c>
      <c r="G34" s="619">
        <v>17.8</v>
      </c>
      <c r="H34" s="619"/>
      <c r="I34" s="619"/>
      <c r="J34" s="619"/>
      <c r="K34" s="712"/>
    </row>
    <row r="35" spans="2:14">
      <c r="B35" s="223"/>
      <c r="D35" s="236" t="s">
        <v>632</v>
      </c>
      <c r="E35" s="237" t="s">
        <v>632</v>
      </c>
      <c r="F35" s="237" t="s">
        <v>632</v>
      </c>
      <c r="G35" s="237" t="s">
        <v>632</v>
      </c>
      <c r="H35" s="237" t="s">
        <v>632</v>
      </c>
      <c r="I35" s="237" t="s">
        <v>632</v>
      </c>
      <c r="J35" s="237" t="s">
        <v>632</v>
      </c>
      <c r="K35" s="238" t="s">
        <v>632</v>
      </c>
    </row>
    <row r="36" spans="2:14">
      <c r="D36" s="23"/>
      <c r="E36" s="23"/>
      <c r="F36" s="23"/>
      <c r="G36" s="23"/>
      <c r="H36" s="23"/>
      <c r="I36" s="23"/>
      <c r="J36" s="23"/>
      <c r="K36" s="23"/>
    </row>
    <row r="37" spans="2:14">
      <c r="B37" s="223" t="s">
        <v>524</v>
      </c>
      <c r="C37" s="160" t="s">
        <v>126</v>
      </c>
      <c r="D37" s="614"/>
      <c r="E37" s="615"/>
      <c r="F37" s="615"/>
      <c r="G37" s="615"/>
      <c r="H37" s="615">
        <v>10.594453352549918</v>
      </c>
      <c r="I37" s="615">
        <v>8.5451620149062748</v>
      </c>
      <c r="J37" s="615">
        <v>8.7060527338049472</v>
      </c>
      <c r="K37" s="711">
        <v>9.5825875039637847</v>
      </c>
    </row>
    <row r="38" spans="2:14">
      <c r="D38" s="23"/>
      <c r="E38" s="23"/>
      <c r="F38" s="23"/>
      <c r="G38" s="23"/>
      <c r="H38" s="23"/>
      <c r="I38" s="23"/>
      <c r="J38" s="23"/>
      <c r="K38" s="23"/>
    </row>
    <row r="39" spans="2:14">
      <c r="B39" s="223" t="s">
        <v>80</v>
      </c>
      <c r="C39" s="160" t="s">
        <v>126</v>
      </c>
      <c r="D39" s="919">
        <v>56.575179138630084</v>
      </c>
      <c r="E39" s="919">
        <v>38.11964760506865</v>
      </c>
      <c r="F39" s="919">
        <v>19.621324764493309</v>
      </c>
      <c r="G39" s="919">
        <v>39.454376273201852</v>
      </c>
      <c r="H39" s="919">
        <v>77.007803511218185</v>
      </c>
      <c r="I39" s="919">
        <v>69.631144267415479</v>
      </c>
      <c r="J39" s="919">
        <v>60.744713332562597</v>
      </c>
      <c r="K39" s="919">
        <v>62.802370285406198</v>
      </c>
      <c r="N39" s="341"/>
    </row>
    <row r="40" spans="2:14" s="32" customFormat="1">
      <c r="B40" s="222"/>
      <c r="C40" s="858"/>
      <c r="D40" s="860"/>
      <c r="E40" s="860"/>
      <c r="F40" s="860"/>
      <c r="G40" s="860"/>
      <c r="H40" s="860"/>
      <c r="I40" s="860"/>
      <c r="J40" s="860"/>
      <c r="K40" s="860"/>
      <c r="L40"/>
      <c r="M40"/>
      <c r="N40" s="859"/>
    </row>
    <row r="41" spans="2:14">
      <c r="B41" s="223" t="s">
        <v>475</v>
      </c>
      <c r="C41" s="160" t="s">
        <v>126</v>
      </c>
      <c r="D41" s="104">
        <v>8.9582539185316463</v>
      </c>
      <c r="E41" s="104">
        <v>17.270352394931351</v>
      </c>
      <c r="F41" s="104">
        <v>26.378675235506691</v>
      </c>
      <c r="G41" s="104">
        <v>14.778003726798183</v>
      </c>
      <c r="H41" s="104">
        <v>-27.760117386364385</v>
      </c>
      <c r="I41" s="104">
        <v>-20.833612617079538</v>
      </c>
      <c r="J41" s="104">
        <v>-5.8736115946429095</v>
      </c>
      <c r="K41" s="104">
        <v>-2.2165127099086774</v>
      </c>
    </row>
    <row r="42" spans="2:14">
      <c r="B42" s="223"/>
      <c r="C42" s="160"/>
      <c r="D42" s="160"/>
      <c r="E42" s="160"/>
      <c r="F42" s="160"/>
      <c r="G42" s="160"/>
      <c r="H42" s="160"/>
      <c r="I42" s="160"/>
      <c r="J42" s="160"/>
      <c r="K42" s="160"/>
      <c r="L42" s="160"/>
      <c r="N42" s="341"/>
    </row>
    <row r="43" spans="2:14">
      <c r="B43" s="888" t="s">
        <v>365</v>
      </c>
      <c r="C43" s="160" t="s">
        <v>125</v>
      </c>
      <c r="D43" s="531">
        <v>1.1666890673736021</v>
      </c>
      <c r="E43" s="531">
        <v>1.1895563269638081</v>
      </c>
      <c r="F43" s="531">
        <v>1.2023757108362261</v>
      </c>
      <c r="G43" s="531">
        <v>1.2281396135646323</v>
      </c>
      <c r="H43" s="531">
        <v>1.2740965949380583</v>
      </c>
      <c r="I43" s="531">
        <v>1.3130274787154661</v>
      </c>
      <c r="J43" s="531">
        <v>1.3474944500317474</v>
      </c>
      <c r="K43" s="531">
        <v>1.3848874210201281</v>
      </c>
      <c r="L43" s="160"/>
      <c r="N43" s="341"/>
    </row>
    <row r="44" spans="2:14">
      <c r="L44" s="163"/>
      <c r="M44" s="163"/>
      <c r="N44" s="163"/>
    </row>
    <row r="45" spans="2:14">
      <c r="B45" s="869" t="s">
        <v>421</v>
      </c>
      <c r="C45" s="164" t="s">
        <v>182</v>
      </c>
      <c r="D45" s="153">
        <v>7.6783559296549031</v>
      </c>
      <c r="E45" s="154">
        <v>14.518314100360206</v>
      </c>
      <c r="F45" s="154">
        <v>21.938795833758899</v>
      </c>
      <c r="G45" s="154">
        <v>12.032836954021493</v>
      </c>
      <c r="H45" s="154">
        <v>-21.788079095929124</v>
      </c>
      <c r="I45" s="154">
        <v>-15.866851954584414</v>
      </c>
      <c r="J45" s="154">
        <v>-4.3589133851382655</v>
      </c>
      <c r="K45" s="155">
        <v>-1.6005002834641693</v>
      </c>
      <c r="L45" s="718">
        <v>18.51337176728196</v>
      </c>
      <c r="M45" s="719">
        <v>12.553958098679525</v>
      </c>
    </row>
    <row r="46" spans="2:14">
      <c r="B46" s="223"/>
      <c r="C46" s="67"/>
      <c r="D46" s="841"/>
      <c r="E46" s="841"/>
      <c r="F46" s="841"/>
      <c r="G46" s="841"/>
      <c r="H46" s="841"/>
      <c r="I46" s="841"/>
      <c r="J46" s="841"/>
      <c r="K46" s="841"/>
      <c r="L46" s="864"/>
      <c r="M46" s="864"/>
    </row>
    <row r="47" spans="2:14">
      <c r="B47" s="869" t="s">
        <v>512</v>
      </c>
      <c r="C47" s="160"/>
      <c r="D47" s="841"/>
      <c r="E47" s="841"/>
      <c r="F47" s="841"/>
      <c r="G47" s="841"/>
      <c r="H47" s="841"/>
      <c r="I47" s="841"/>
      <c r="J47" s="841"/>
      <c r="K47" s="841"/>
      <c r="L47" s="864"/>
      <c r="M47" s="864"/>
    </row>
    <row r="48" spans="2:14">
      <c r="B48" s="390" t="s">
        <v>496</v>
      </c>
      <c r="C48" s="160" t="s">
        <v>126</v>
      </c>
      <c r="D48" s="916">
        <v>0</v>
      </c>
      <c r="E48" s="916">
        <v>0</v>
      </c>
      <c r="F48" s="916">
        <v>0</v>
      </c>
      <c r="G48" s="916">
        <v>1</v>
      </c>
      <c r="H48" s="916">
        <v>2.7502029540310082</v>
      </c>
      <c r="I48" s="916">
        <v>2.77</v>
      </c>
      <c r="J48" s="916">
        <v>4.4046842455152486</v>
      </c>
      <c r="K48" s="916">
        <v>3.7122741218170319</v>
      </c>
      <c r="L48" s="917">
        <v>6.5202029540310082</v>
      </c>
      <c r="M48" s="918">
        <v>14.637161321363289</v>
      </c>
    </row>
    <row r="49" spans="1:14">
      <c r="B49" s="390" t="s">
        <v>515</v>
      </c>
      <c r="C49" s="160" t="s">
        <v>126</v>
      </c>
      <c r="D49" s="916">
        <v>0</v>
      </c>
      <c r="E49" s="916">
        <v>6.16</v>
      </c>
      <c r="F49" s="916">
        <v>0</v>
      </c>
      <c r="G49" s="916">
        <v>0</v>
      </c>
      <c r="H49" s="916">
        <v>0</v>
      </c>
      <c r="I49" s="916">
        <v>0</v>
      </c>
      <c r="J49" s="916">
        <v>0</v>
      </c>
      <c r="K49" s="916">
        <v>0</v>
      </c>
      <c r="L49" s="917">
        <v>6.16</v>
      </c>
      <c r="M49" s="918">
        <v>6.16</v>
      </c>
    </row>
    <row r="50" spans="1:14">
      <c r="B50" s="390" t="s">
        <v>516</v>
      </c>
      <c r="C50" s="160" t="s">
        <v>126</v>
      </c>
      <c r="D50" s="916">
        <v>0</v>
      </c>
      <c r="E50" s="916">
        <v>0</v>
      </c>
      <c r="F50" s="916">
        <v>0</v>
      </c>
      <c r="G50" s="916">
        <v>0</v>
      </c>
      <c r="H50" s="916">
        <v>0</v>
      </c>
      <c r="I50" s="916">
        <v>0</v>
      </c>
      <c r="J50" s="916">
        <v>0</v>
      </c>
      <c r="K50" s="916">
        <v>0</v>
      </c>
      <c r="L50" s="917">
        <v>0</v>
      </c>
      <c r="M50" s="918">
        <v>0</v>
      </c>
    </row>
    <row r="51" spans="1:14">
      <c r="B51" s="390" t="s">
        <v>624</v>
      </c>
      <c r="C51" s="160" t="s">
        <v>126</v>
      </c>
      <c r="D51" s="916">
        <v>0</v>
      </c>
      <c r="E51" s="916">
        <v>0</v>
      </c>
      <c r="F51" s="916">
        <v>0</v>
      </c>
      <c r="G51" s="916">
        <v>-0.65674771527863585</v>
      </c>
      <c r="H51" s="916">
        <v>-1.8115142650320875</v>
      </c>
      <c r="I51" s="916">
        <v>-1.8289536833312701</v>
      </c>
      <c r="J51" s="916">
        <v>-2.9213917209478275</v>
      </c>
      <c r="K51" s="916">
        <v>-2.4736964947728852</v>
      </c>
      <c r="L51" s="917">
        <v>-4.2972156636419934</v>
      </c>
      <c r="M51" s="918">
        <v>-9.6923038793627061</v>
      </c>
    </row>
    <row r="52" spans="1:14">
      <c r="B52" s="390" t="s">
        <v>625</v>
      </c>
      <c r="C52" s="160" t="s">
        <v>126</v>
      </c>
      <c r="D52" s="916">
        <v>7.2274408218157475</v>
      </c>
      <c r="E52" s="916">
        <v>3.1145837837779098</v>
      </c>
      <c r="F52" s="916">
        <v>1.0488412078999367</v>
      </c>
      <c r="G52" s="916">
        <v>0.75099893475315582</v>
      </c>
      <c r="H52" s="916">
        <v>2.5070522842754883</v>
      </c>
      <c r="I52" s="916">
        <v>4.967062691092508</v>
      </c>
      <c r="J52" s="916">
        <v>3.3665438762230622</v>
      </c>
      <c r="K52" s="916">
        <v>1.1061506132689729</v>
      </c>
      <c r="L52" s="917">
        <v>19.615979723614746</v>
      </c>
      <c r="M52" s="918">
        <v>24.088674213106781</v>
      </c>
    </row>
    <row r="53" spans="1:14">
      <c r="B53" s="390" t="s">
        <v>497</v>
      </c>
      <c r="C53" s="160" t="s">
        <v>126</v>
      </c>
      <c r="D53" s="916">
        <v>0</v>
      </c>
      <c r="E53" s="916">
        <v>0</v>
      </c>
      <c r="F53" s="916">
        <v>0</v>
      </c>
      <c r="G53" s="916">
        <v>0</v>
      </c>
      <c r="H53" s="916">
        <v>0</v>
      </c>
      <c r="I53" s="916">
        <v>0</v>
      </c>
      <c r="J53" s="916">
        <v>0</v>
      </c>
      <c r="K53" s="916">
        <v>0</v>
      </c>
      <c r="L53" s="917">
        <v>0</v>
      </c>
      <c r="M53" s="918">
        <v>0</v>
      </c>
    </row>
    <row r="54" spans="1:14">
      <c r="B54" s="390" t="s">
        <v>497</v>
      </c>
      <c r="C54" s="160" t="s">
        <v>126</v>
      </c>
      <c r="D54" s="916">
        <v>0</v>
      </c>
      <c r="E54" s="916">
        <v>0</v>
      </c>
      <c r="F54" s="916">
        <v>0</v>
      </c>
      <c r="G54" s="916">
        <v>0</v>
      </c>
      <c r="H54" s="916">
        <v>0</v>
      </c>
      <c r="I54" s="916">
        <v>0</v>
      </c>
      <c r="J54" s="916">
        <v>0</v>
      </c>
      <c r="K54" s="916">
        <v>0</v>
      </c>
      <c r="L54" s="917">
        <v>0</v>
      </c>
      <c r="M54" s="918">
        <v>0</v>
      </c>
    </row>
    <row r="55" spans="1:14" s="899" customFormat="1">
      <c r="B55" s="898"/>
      <c r="C55" s="900"/>
      <c r="D55" s="901"/>
      <c r="E55" s="901"/>
      <c r="F55" s="901"/>
      <c r="G55" s="901"/>
      <c r="H55" s="901"/>
      <c r="I55" s="901"/>
      <c r="J55" s="901"/>
      <c r="K55" s="901"/>
      <c r="L55" s="902"/>
      <c r="M55" s="902"/>
    </row>
    <row r="56" spans="1:14">
      <c r="B56" s="893" t="s">
        <v>513</v>
      </c>
      <c r="C56" s="245" t="s">
        <v>126</v>
      </c>
      <c r="D56" s="153">
        <v>7.2274408218157475</v>
      </c>
      <c r="E56" s="153">
        <v>9.2745837837779099</v>
      </c>
      <c r="F56" s="153">
        <v>1.0488412078999367</v>
      </c>
      <c r="G56" s="153">
        <v>1.09425121947452</v>
      </c>
      <c r="H56" s="153">
        <v>3.4457409732744093</v>
      </c>
      <c r="I56" s="153">
        <v>5.9081090077612384</v>
      </c>
      <c r="J56" s="153">
        <v>4.8498364007904833</v>
      </c>
      <c r="K56" s="153">
        <v>2.3447282403131195</v>
      </c>
      <c r="L56" s="718">
        <v>27.99896701400376</v>
      </c>
      <c r="M56" s="719">
        <v>35.193531655107364</v>
      </c>
    </row>
    <row r="57" spans="1:14">
      <c r="B57" s="893" t="s">
        <v>513</v>
      </c>
      <c r="C57" s="164" t="s">
        <v>182</v>
      </c>
      <c r="D57" s="153">
        <v>6.1948303313459832</v>
      </c>
      <c r="E57" s="153">
        <v>7.7966747547382731</v>
      </c>
      <c r="F57" s="153">
        <v>0.87230738150098741</v>
      </c>
      <c r="G57" s="153">
        <v>0.89098275748837219</v>
      </c>
      <c r="H57" s="153">
        <v>2.7044581917605139</v>
      </c>
      <c r="I57" s="153">
        <v>4.4996080459345276</v>
      </c>
      <c r="J57" s="153">
        <v>3.5991512994181307</v>
      </c>
      <c r="K57" s="153">
        <v>1.6930821991190872</v>
      </c>
      <c r="L57" s="718">
        <v>22.95886146276866</v>
      </c>
      <c r="M57" s="719">
        <v>28.251094961305878</v>
      </c>
    </row>
    <row r="58" spans="1:14">
      <c r="B58" s="223"/>
      <c r="C58" s="67"/>
      <c r="D58" s="841"/>
      <c r="E58" s="841"/>
      <c r="F58" s="841"/>
      <c r="G58" s="841"/>
      <c r="H58" s="841"/>
      <c r="I58" s="841"/>
      <c r="J58" s="841"/>
      <c r="K58" s="841"/>
      <c r="L58" s="864"/>
      <c r="M58" s="864"/>
    </row>
    <row r="59" spans="1:14" s="2" customFormat="1">
      <c r="A59" s="1"/>
    </row>
    <row r="60" spans="1:14" s="2" customFormat="1">
      <c r="A60" s="1"/>
      <c r="B60" s="865" t="s">
        <v>431</v>
      </c>
      <c r="C60" s="82"/>
      <c r="D60" s="82"/>
      <c r="E60" s="82"/>
      <c r="F60" s="82"/>
      <c r="G60" s="82"/>
      <c r="H60" s="82"/>
      <c r="I60" s="82"/>
      <c r="J60" s="82"/>
      <c r="K60" s="82"/>
      <c r="L60" s="82"/>
      <c r="M60" s="82"/>
      <c r="N60" s="82"/>
    </row>
    <row r="61" spans="1:14" s="2" customFormat="1">
      <c r="A61" s="1"/>
      <c r="B61" s="389" t="s">
        <v>432</v>
      </c>
    </row>
    <row r="62" spans="1:14" s="2" customFormat="1">
      <c r="A62" s="1"/>
    </row>
    <row r="63" spans="1:14" s="32" customFormat="1">
      <c r="B63" s="223" t="s">
        <v>113</v>
      </c>
      <c r="C63" s="163" t="s">
        <v>7</v>
      </c>
      <c r="D63" s="927">
        <v>0.65</v>
      </c>
      <c r="E63" s="928">
        <v>0.65</v>
      </c>
      <c r="F63" s="928">
        <v>0.65</v>
      </c>
      <c r="G63" s="928">
        <v>0.65</v>
      </c>
      <c r="H63" s="928">
        <v>0.65</v>
      </c>
      <c r="I63" s="928">
        <v>0.65</v>
      </c>
      <c r="J63" s="928">
        <v>0.65</v>
      </c>
      <c r="K63" s="929">
        <v>0.65</v>
      </c>
      <c r="N63" s="859"/>
    </row>
    <row r="64" spans="1:14" s="32" customFormat="1">
      <c r="B64" s="223" t="s">
        <v>394</v>
      </c>
      <c r="C64" s="163" t="s">
        <v>7</v>
      </c>
      <c r="D64" s="928">
        <v>0.53479032026685758</v>
      </c>
      <c r="E64" s="928">
        <v>0.57421049163899973</v>
      </c>
      <c r="F64" s="928">
        <v>0.56217032023422486</v>
      </c>
      <c r="G64" s="928">
        <v>0.58930798463388989</v>
      </c>
      <c r="H64" s="928">
        <v>0.62591232669609209</v>
      </c>
      <c r="I64" s="928">
        <v>0.63120873727739379</v>
      </c>
      <c r="J64" s="928">
        <v>0.63785354400376659</v>
      </c>
      <c r="K64" s="929">
        <v>0.64151897331360852</v>
      </c>
      <c r="N64" s="859"/>
    </row>
    <row r="65" spans="2:15" s="32" customFormat="1">
      <c r="B65" s="223"/>
      <c r="C65" s="163"/>
      <c r="D65" s="163"/>
      <c r="E65" s="163"/>
      <c r="F65" s="163"/>
      <c r="G65" s="163"/>
      <c r="H65" s="163"/>
      <c r="I65" s="163"/>
      <c r="J65" s="163"/>
      <c r="K65" s="163"/>
      <c r="N65" s="859"/>
    </row>
    <row r="66" spans="2:15">
      <c r="B66" s="223" t="s">
        <v>421</v>
      </c>
      <c r="C66" s="160" t="s">
        <v>126</v>
      </c>
      <c r="D66" s="97">
        <v>8.9582539185316463</v>
      </c>
      <c r="E66" s="98">
        <v>17.270352394931351</v>
      </c>
      <c r="F66" s="98">
        <v>26.378675235506691</v>
      </c>
      <c r="G66" s="98">
        <v>14.778003726798183</v>
      </c>
      <c r="H66" s="98">
        <v>-27.760117386364385</v>
      </c>
      <c r="I66" s="98">
        <v>-20.833612617079538</v>
      </c>
      <c r="J66" s="98">
        <v>-5.8736115946429095</v>
      </c>
      <c r="K66" s="99">
        <v>-2.2165127099086774</v>
      </c>
      <c r="L66" s="32"/>
      <c r="M66" s="32"/>
    </row>
    <row r="67" spans="2:15" s="32" customFormat="1">
      <c r="B67" s="223" t="s">
        <v>439</v>
      </c>
      <c r="C67" s="160" t="s">
        <v>126</v>
      </c>
      <c r="D67" s="97">
        <v>1.9298733088646745</v>
      </c>
      <c r="E67" s="97">
        <v>2.2794977387072377</v>
      </c>
      <c r="F67" s="97">
        <v>4.1212253923591033</v>
      </c>
      <c r="G67" s="97">
        <v>1.5219661919640801</v>
      </c>
      <c r="H67" s="97">
        <v>-1.0683231659784065</v>
      </c>
      <c r="I67" s="97">
        <v>-0.62022254292164469</v>
      </c>
      <c r="J67" s="97">
        <v>-0.11184944482000914</v>
      </c>
      <c r="K67" s="97">
        <v>-2.9302801983179742E-2</v>
      </c>
      <c r="N67" s="859"/>
    </row>
    <row r="68" spans="2:15">
      <c r="B68" s="223" t="s">
        <v>438</v>
      </c>
      <c r="C68" s="160" t="s">
        <v>126</v>
      </c>
      <c r="D68" s="104">
        <v>10.888127227396321</v>
      </c>
      <c r="E68" s="105">
        <v>19.549850133638589</v>
      </c>
      <c r="F68" s="105">
        <v>30.499900627865795</v>
      </c>
      <c r="G68" s="105">
        <v>16.299969918762262</v>
      </c>
      <c r="H68" s="105">
        <v>-28.828440552342791</v>
      </c>
      <c r="I68" s="105">
        <v>-21.453835160001184</v>
      </c>
      <c r="J68" s="105">
        <v>-5.9854610394629191</v>
      </c>
      <c r="K68" s="106">
        <v>-2.2458155118918572</v>
      </c>
      <c r="L68" s="32"/>
      <c r="M68" s="32"/>
    </row>
    <row r="69" spans="2:15">
      <c r="B69" s="223"/>
      <c r="C69" s="160"/>
      <c r="D69" s="160"/>
      <c r="E69" s="160"/>
      <c r="F69" s="160"/>
      <c r="G69" s="160"/>
      <c r="H69" s="160"/>
      <c r="I69" s="160"/>
      <c r="J69" s="160"/>
      <c r="K69" s="160"/>
      <c r="L69" s="160"/>
      <c r="M69" s="160"/>
      <c r="N69" s="160"/>
      <c r="O69" s="160"/>
    </row>
    <row r="70" spans="2:15">
      <c r="B70" s="869" t="s">
        <v>438</v>
      </c>
      <c r="C70" s="164" t="s">
        <v>182</v>
      </c>
      <c r="D70" s="153">
        <v>9.3325012909456522</v>
      </c>
      <c r="E70" s="154">
        <v>16.434572865950035</v>
      </c>
      <c r="F70" s="154">
        <v>25.366364567239785</v>
      </c>
      <c r="G70" s="154">
        <v>13.272082211770833</v>
      </c>
      <c r="H70" s="154">
        <v>-22.626573736149354</v>
      </c>
      <c r="I70" s="154">
        <v>-16.339212627133634</v>
      </c>
      <c r="J70" s="154">
        <v>-4.4419188808695278</v>
      </c>
      <c r="K70" s="155">
        <v>-1.6216592611098721</v>
      </c>
      <c r="L70" s="718">
        <v>25.439734572623323</v>
      </c>
      <c r="M70" s="719">
        <v>19.37615643064392</v>
      </c>
    </row>
    <row r="71" spans="2:15">
      <c r="B71" s="392" t="s">
        <v>514</v>
      </c>
      <c r="C71" s="167" t="s">
        <v>182</v>
      </c>
      <c r="D71" s="97">
        <v>7.5293803249198996</v>
      </c>
      <c r="E71" s="97">
        <v>8.8257505990781802</v>
      </c>
      <c r="F71" s="97">
        <v>1.0085907732364896</v>
      </c>
      <c r="G71" s="97">
        <v>0.98274384102776824</v>
      </c>
      <c r="H71" s="97">
        <v>2.8085368344213335</v>
      </c>
      <c r="I71" s="97">
        <v>4.6335626507212329</v>
      </c>
      <c r="J71" s="97">
        <v>3.6676888709235898</v>
      </c>
      <c r="K71" s="97">
        <v>1.7154651307396676</v>
      </c>
      <c r="L71" s="714">
        <v>25.7885650234049</v>
      </c>
      <c r="M71" s="715">
        <v>31.171719025068157</v>
      </c>
      <c r="N71" s="163"/>
    </row>
    <row r="73" spans="2:15">
      <c r="B73" s="861" t="s">
        <v>317</v>
      </c>
      <c r="C73" s="862"/>
      <c r="D73" s="862"/>
      <c r="E73" s="862"/>
      <c r="F73" s="862"/>
      <c r="G73" s="862"/>
      <c r="H73" s="862"/>
      <c r="I73" s="862"/>
      <c r="J73" s="862"/>
      <c r="K73" s="862"/>
      <c r="L73" s="862"/>
      <c r="M73" s="862"/>
      <c r="N73" s="862"/>
      <c r="O73" s="163"/>
    </row>
    <row r="74" spans="2:15" s="32" customFormat="1">
      <c r="B74" s="863"/>
      <c r="C74" s="67"/>
      <c r="D74" s="67"/>
      <c r="E74" s="67"/>
      <c r="F74" s="67"/>
      <c r="G74" s="67"/>
      <c r="H74" s="67"/>
      <c r="I74" s="67"/>
      <c r="J74" s="67"/>
      <c r="K74" s="67"/>
      <c r="L74" s="67"/>
      <c r="M74" s="67"/>
      <c r="N74" s="67"/>
      <c r="O74" s="67"/>
    </row>
    <row r="75" spans="2:15">
      <c r="B75" s="389" t="s">
        <v>468</v>
      </c>
      <c r="C75" s="388"/>
      <c r="D75" s="388"/>
      <c r="E75" s="388"/>
      <c r="F75" s="388"/>
      <c r="G75" s="388"/>
      <c r="H75" s="388"/>
      <c r="I75" s="388"/>
      <c r="J75" s="388"/>
      <c r="K75" s="388"/>
      <c r="L75" s="388"/>
      <c r="M75" s="388"/>
      <c r="N75" s="388"/>
      <c r="O75" s="163"/>
    </row>
    <row r="76" spans="2:15">
      <c r="B76" s="389" t="s">
        <v>346</v>
      </c>
      <c r="C76" s="388"/>
      <c r="D76" s="388"/>
      <c r="E76" s="388"/>
      <c r="F76" s="388"/>
      <c r="G76" s="388"/>
      <c r="H76" s="388"/>
      <c r="I76" s="388"/>
      <c r="J76" s="388"/>
      <c r="K76" s="388"/>
      <c r="L76" s="388"/>
      <c r="M76" s="388"/>
      <c r="N76" s="388"/>
      <c r="O76" s="163"/>
    </row>
    <row r="77" spans="2:15">
      <c r="B77" s="389" t="s">
        <v>347</v>
      </c>
      <c r="C77" s="388"/>
      <c r="D77" s="388"/>
      <c r="E77" s="388"/>
      <c r="F77" s="388"/>
      <c r="G77" s="388"/>
      <c r="H77" s="388"/>
      <c r="I77" s="388"/>
      <c r="J77" s="388"/>
      <c r="K77" s="388"/>
      <c r="L77" s="388"/>
      <c r="M77" s="388"/>
      <c r="N77" s="388"/>
      <c r="O77" s="163"/>
    </row>
    <row r="78" spans="2:15">
      <c r="B78" s="389" t="s">
        <v>520</v>
      </c>
      <c r="C78" s="388"/>
      <c r="D78" s="388"/>
      <c r="E78" s="388"/>
      <c r="F78" s="388"/>
      <c r="G78" s="388"/>
      <c r="H78" s="388"/>
      <c r="I78" s="388"/>
      <c r="J78" s="388"/>
      <c r="K78" s="388"/>
      <c r="L78" s="388"/>
      <c r="M78" s="388"/>
      <c r="N78" s="388"/>
      <c r="O78" s="163"/>
    </row>
    <row r="79" spans="2:15" s="32" customFormat="1">
      <c r="B79" s="393"/>
      <c r="C79" s="393"/>
      <c r="D79" s="393"/>
      <c r="E79" s="393"/>
      <c r="F79" s="393"/>
      <c r="G79" s="393"/>
      <c r="H79" s="393"/>
      <c r="I79" s="393"/>
      <c r="J79" s="393"/>
      <c r="K79" s="393"/>
      <c r="L79" s="393"/>
      <c r="M79" s="393"/>
      <c r="N79" s="393"/>
      <c r="O79" s="67"/>
    </row>
    <row r="80" spans="2:15">
      <c r="B80" s="392" t="s">
        <v>231</v>
      </c>
      <c r="C80" s="163" t="s">
        <v>182</v>
      </c>
      <c r="D80" s="625">
        <v>46.946802390285598</v>
      </c>
      <c r="E80" s="625">
        <v>43.361673684350343</v>
      </c>
      <c r="F80" s="625">
        <v>40.396752584408297</v>
      </c>
      <c r="G80" s="625">
        <v>37.63755927348798</v>
      </c>
      <c r="H80" s="625">
        <v>35.109661240875916</v>
      </c>
      <c r="I80" s="625">
        <v>30.271723361294065</v>
      </c>
      <c r="J80" s="937">
        <v>25.082911827716902</v>
      </c>
      <c r="K80" s="940">
        <v>25.052768285420402</v>
      </c>
      <c r="L80" s="938"/>
      <c r="M80" s="938"/>
      <c r="O80" s="67"/>
    </row>
    <row r="81" spans="2:15">
      <c r="B81" s="392" t="s">
        <v>316</v>
      </c>
      <c r="C81" s="163" t="s">
        <v>182</v>
      </c>
      <c r="D81" s="716">
        <v>46.889032527645647</v>
      </c>
      <c r="E81" s="717">
        <v>43.207728372993721</v>
      </c>
      <c r="F81" s="717">
        <v>40.209579920280191</v>
      </c>
      <c r="G81" s="717">
        <v>37.415019470711435</v>
      </c>
      <c r="H81" s="717">
        <v>34.806508687616322</v>
      </c>
      <c r="I81" s="717">
        <v>29.96769125969756</v>
      </c>
      <c r="J81" s="717">
        <v>24.942992833037767</v>
      </c>
      <c r="K81" s="939">
        <v>18.133110853455388</v>
      </c>
      <c r="L81" s="941">
        <v>232.49556023894485</v>
      </c>
      <c r="M81" s="941">
        <v>275.57166392543797</v>
      </c>
      <c r="O81" s="67"/>
    </row>
    <row r="82" spans="2:15" s="32" customFormat="1">
      <c r="B82" s="866"/>
      <c r="C82" s="67"/>
      <c r="D82" s="867"/>
      <c r="E82" s="867"/>
      <c r="F82" s="867"/>
      <c r="G82" s="867"/>
      <c r="H82" s="867"/>
      <c r="I82" s="867"/>
      <c r="J82" s="867"/>
      <c r="K82" s="867"/>
      <c r="L82" s="864"/>
      <c r="M82" s="864"/>
      <c r="O82" s="67"/>
    </row>
    <row r="83" spans="2:15" s="32" customFormat="1">
      <c r="B83" s="866"/>
      <c r="C83" s="67"/>
      <c r="D83" s="867"/>
      <c r="E83" s="868"/>
      <c r="F83" s="868"/>
      <c r="G83" s="868"/>
      <c r="H83" s="868"/>
      <c r="I83" s="868"/>
      <c r="J83" s="868"/>
      <c r="K83" s="868"/>
      <c r="L83" s="864"/>
      <c r="M83" s="864"/>
      <c r="O83" s="67"/>
    </row>
    <row r="84" spans="2:15">
      <c r="B84" s="870" t="s">
        <v>422</v>
      </c>
      <c r="C84" s="862"/>
      <c r="D84" s="862"/>
      <c r="E84" s="862"/>
      <c r="F84" s="862"/>
      <c r="G84" s="862"/>
      <c r="H84" s="862"/>
      <c r="I84" s="862"/>
      <c r="J84" s="862"/>
      <c r="K84" s="862"/>
      <c r="L84" s="862"/>
      <c r="M84" s="862"/>
      <c r="N84" s="862"/>
    </row>
    <row r="85" spans="2:15">
      <c r="B85" s="392"/>
      <c r="C85" s="163"/>
      <c r="D85" s="163"/>
      <c r="E85" s="163"/>
      <c r="F85" s="163"/>
      <c r="G85" s="163"/>
      <c r="H85" s="163"/>
      <c r="I85" s="163"/>
      <c r="J85" s="163"/>
      <c r="K85" s="163"/>
      <c r="L85" s="163"/>
      <c r="M85" s="163"/>
      <c r="N85" s="163"/>
    </row>
    <row r="86" spans="2:15">
      <c r="B86" s="889" t="s">
        <v>476</v>
      </c>
      <c r="C86" s="163"/>
      <c r="D86" s="163"/>
      <c r="E86" s="163"/>
      <c r="F86" s="163"/>
      <c r="G86" s="163"/>
      <c r="H86" s="163"/>
      <c r="I86" s="163"/>
      <c r="J86" s="163"/>
      <c r="K86" s="163"/>
      <c r="L86" s="163"/>
      <c r="M86" s="163"/>
      <c r="N86" s="163"/>
    </row>
    <row r="87" spans="2:15">
      <c r="B87" s="223" t="s">
        <v>477</v>
      </c>
      <c r="C87" s="163" t="s">
        <v>182</v>
      </c>
      <c r="D87" s="153">
        <v>33.015846266644758</v>
      </c>
      <c r="E87" s="153">
        <v>20.89273951789524</v>
      </c>
      <c r="F87" s="153">
        <v>17.398476705020304</v>
      </c>
      <c r="G87" s="153">
        <v>24.491199759201571</v>
      </c>
      <c r="H87" s="153">
        <v>53.890129591784934</v>
      </c>
      <c r="I87" s="153">
        <v>41.334935168347442</v>
      </c>
      <c r="J87" s="153">
        <v>25.702754918757901</v>
      </c>
      <c r="K87" s="153">
        <v>18.04052893780047</v>
      </c>
      <c r="L87" s="718">
        <v>191.02332700889423</v>
      </c>
      <c r="M87" s="719">
        <v>234.76661086545261</v>
      </c>
    </row>
    <row r="88" spans="2:15">
      <c r="B88" s="223"/>
    </row>
    <row r="89" spans="2:15">
      <c r="B89" s="223" t="s">
        <v>478</v>
      </c>
      <c r="C89" s="163" t="s">
        <v>182</v>
      </c>
      <c r="D89" s="153">
        <v>30.027150911780097</v>
      </c>
      <c r="E89" s="153">
        <v>17.947404907965506</v>
      </c>
      <c r="F89" s="153">
        <v>13.834624579803917</v>
      </c>
      <c r="G89" s="153">
        <v>23.160193417912833</v>
      </c>
      <c r="H89" s="153">
        <v>54.624545589344343</v>
      </c>
      <c r="I89" s="153">
        <v>41.673341236109962</v>
      </c>
      <c r="J89" s="153">
        <v>25.717222842983702</v>
      </c>
      <c r="K89" s="153">
        <v>18.039304983825595</v>
      </c>
      <c r="L89" s="718">
        <v>181.26726064291665</v>
      </c>
      <c r="M89" s="719">
        <v>225.02378846972593</v>
      </c>
    </row>
    <row r="90" spans="2:15">
      <c r="B90" s="223"/>
    </row>
    <row r="91" spans="2:15">
      <c r="B91" s="223" t="s">
        <v>479</v>
      </c>
      <c r="C91" s="163" t="s">
        <v>182</v>
      </c>
      <c r="D91" s="153">
        <v>2.9886953548646602</v>
      </c>
      <c r="E91" s="153">
        <v>2.9453346099297342</v>
      </c>
      <c r="F91" s="153">
        <v>3.5638521252163873</v>
      </c>
      <c r="G91" s="153">
        <v>1.3310063412887381</v>
      </c>
      <c r="H91" s="153">
        <v>-0.73441599755940956</v>
      </c>
      <c r="I91" s="153">
        <v>-0.33840606776252002</v>
      </c>
      <c r="J91" s="153">
        <v>-1.4467924225801454E-2</v>
      </c>
      <c r="K91" s="153">
        <v>1.2239539748755135E-3</v>
      </c>
      <c r="L91" s="718">
        <v>9.7560663659775901</v>
      </c>
      <c r="M91" s="719">
        <v>9.7428223957266642</v>
      </c>
    </row>
    <row r="92" spans="2:15">
      <c r="B92" s="210"/>
    </row>
  </sheetData>
  <conditionalFormatting sqref="D6:K6">
    <cfRule type="expression" dxfId="31" priority="14">
      <formula>AND(D$5="Actuals",E$5="Forecast")</formula>
    </cfRule>
  </conditionalFormatting>
  <conditionalFormatting sqref="D5:K5">
    <cfRule type="expression" dxfId="30" priority="7">
      <formula>AND(D$5="Actuals",E$5="Forecast")</formula>
    </cfRule>
  </conditionalFormatting>
  <conditionalFormatting sqref="D31:K31">
    <cfRule type="expression" dxfId="29" priority="5">
      <formula>D$5="Forecast"</formula>
    </cfRule>
    <cfRule type="expression" dxfId="28"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D80:J80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80" zoomScaleNormal="80" workbookViewId="0">
      <pane ySplit="6" topLeftCell="A7" activePane="bottomLeft" state="frozen"/>
      <selection activeCell="B3" sqref="B3"/>
      <selection pane="bottomLeft" activeCell="B69" sqref="B69"/>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7890625" customWidth="1"/>
  </cols>
  <sheetData>
    <row r="1" spans="1:12" s="32" customFormat="1" ht="20.65">
      <c r="A1" s="382" t="s">
        <v>235</v>
      </c>
      <c r="B1" s="269"/>
      <c r="C1" s="269"/>
      <c r="D1" s="269"/>
      <c r="E1" s="269"/>
      <c r="F1" s="269"/>
      <c r="G1" s="269"/>
      <c r="H1" s="269"/>
      <c r="I1" s="270"/>
      <c r="J1" s="270"/>
      <c r="K1" s="271"/>
      <c r="L1" s="383"/>
    </row>
    <row r="2" spans="1:12" s="32" customFormat="1" ht="20.65">
      <c r="A2" s="126" t="s">
        <v>51</v>
      </c>
      <c r="B2" s="30"/>
      <c r="C2" s="30"/>
      <c r="D2" s="30"/>
      <c r="E2" s="30"/>
      <c r="F2" s="30"/>
      <c r="G2" s="30"/>
      <c r="H2" s="30"/>
      <c r="I2" s="27"/>
      <c r="J2" s="27"/>
      <c r="K2" s="27"/>
      <c r="L2" s="127"/>
    </row>
    <row r="3" spans="1:12" s="32" customFormat="1" ht="22.5">
      <c r="A3" s="273">
        <v>2019</v>
      </c>
      <c r="B3" s="942" t="s">
        <v>627</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628</v>
      </c>
      <c r="E5" s="411" t="s">
        <v>628</v>
      </c>
      <c r="F5" s="411" t="s">
        <v>628</v>
      </c>
      <c r="G5" s="411" t="s">
        <v>628</v>
      </c>
      <c r="H5" s="411" t="s">
        <v>628</v>
      </c>
      <c r="I5" s="411" t="s">
        <v>628</v>
      </c>
      <c r="J5" s="411" t="s">
        <v>629</v>
      </c>
      <c r="K5" s="412" t="s">
        <v>629</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510</v>
      </c>
      <c r="C8" s="160" t="s">
        <v>126</v>
      </c>
      <c r="D8" s="920">
        <v>-513</v>
      </c>
      <c r="E8" s="726">
        <v>-257.707345971564</v>
      </c>
      <c r="F8" s="726">
        <v>-230.1982394366197</v>
      </c>
      <c r="G8" s="726">
        <v>-67.950899195456699</v>
      </c>
      <c r="H8" s="726">
        <v>-38.999085041106376</v>
      </c>
      <c r="I8" s="726">
        <v>-164.54443322999992</v>
      </c>
      <c r="J8" s="726">
        <v>-328.29271605000002</v>
      </c>
      <c r="K8" s="726">
        <v>-60</v>
      </c>
    </row>
    <row r="9" spans="1:12" s="2" customFormat="1">
      <c r="B9" s="223"/>
    </row>
    <row r="10" spans="1:12">
      <c r="B10" s="223" t="s">
        <v>511</v>
      </c>
      <c r="C10" s="160" t="s">
        <v>126</v>
      </c>
      <c r="D10" s="720">
        <v>-257.707345971564</v>
      </c>
      <c r="E10" s="721">
        <v>-230.1982394366197</v>
      </c>
      <c r="F10" s="721">
        <v>-67.950899195456699</v>
      </c>
      <c r="G10" s="721">
        <v>-38.999085041106376</v>
      </c>
      <c r="H10" s="721">
        <v>-164.54443322999992</v>
      </c>
      <c r="I10" s="721">
        <v>-328.29271605000002</v>
      </c>
      <c r="J10" s="721">
        <v>-60</v>
      </c>
      <c r="K10" s="722">
        <v>-60</v>
      </c>
    </row>
    <row r="11" spans="1:12">
      <c r="B11" s="223" t="s">
        <v>359</v>
      </c>
      <c r="C11" s="160" t="s">
        <v>126</v>
      </c>
      <c r="D11" s="723">
        <v>4571.4768957345968</v>
      </c>
      <c r="E11" s="724">
        <v>4673.7218309859154</v>
      </c>
      <c r="F11" s="724">
        <v>4702.326904874586</v>
      </c>
      <c r="G11" s="724">
        <v>1709.9992703027572</v>
      </c>
      <c r="H11" s="724">
        <v>6330.6664657096617</v>
      </c>
      <c r="I11" s="724">
        <v>6684.1453641668777</v>
      </c>
      <c r="J11" s="724">
        <v>6622.9351543260163</v>
      </c>
      <c r="K11" s="725">
        <v>5988.6793891325933</v>
      </c>
    </row>
    <row r="12" spans="1:12">
      <c r="B12" s="223" t="s">
        <v>360</v>
      </c>
      <c r="C12" s="160" t="s">
        <v>126</v>
      </c>
      <c r="D12" s="723">
        <v>0</v>
      </c>
      <c r="E12" s="724">
        <v>0</v>
      </c>
      <c r="F12" s="724">
        <v>0</v>
      </c>
      <c r="G12" s="724">
        <v>4311.9991027327596</v>
      </c>
      <c r="H12" s="724">
        <v>0</v>
      </c>
      <c r="I12" s="724">
        <v>0</v>
      </c>
      <c r="J12" s="724">
        <v>0</v>
      </c>
      <c r="K12" s="725">
        <v>0</v>
      </c>
    </row>
    <row r="13" spans="1:12">
      <c r="B13" s="223" t="s">
        <v>361</v>
      </c>
      <c r="C13" s="160" t="s">
        <v>126</v>
      </c>
      <c r="D13" s="723">
        <v>1196.7677725118483</v>
      </c>
      <c r="E13" s="724">
        <v>1241.0411971830986</v>
      </c>
      <c r="F13" s="724">
        <v>955.05300520586843</v>
      </c>
      <c r="G13" s="724">
        <v>0</v>
      </c>
      <c r="H13" s="724">
        <v>0</v>
      </c>
      <c r="I13" s="724">
        <v>0</v>
      </c>
      <c r="J13" s="724">
        <v>0</v>
      </c>
      <c r="K13" s="725">
        <v>0</v>
      </c>
    </row>
    <row r="14" spans="1:12">
      <c r="B14" s="223" t="s">
        <v>362</v>
      </c>
      <c r="C14" s="160" t="s">
        <v>126</v>
      </c>
      <c r="D14" s="723">
        <v>0</v>
      </c>
      <c r="E14" s="724">
        <v>0</v>
      </c>
      <c r="F14" s="724">
        <v>0</v>
      </c>
      <c r="G14" s="724">
        <v>0</v>
      </c>
      <c r="H14" s="724">
        <v>0</v>
      </c>
      <c r="I14" s="724">
        <v>0</v>
      </c>
      <c r="J14" s="724">
        <v>0</v>
      </c>
      <c r="K14" s="725">
        <v>0</v>
      </c>
    </row>
    <row r="15" spans="1:12">
      <c r="B15" s="223" t="s">
        <v>291</v>
      </c>
      <c r="C15" s="160" t="s">
        <v>126</v>
      </c>
      <c r="D15" s="723">
        <v>0</v>
      </c>
      <c r="E15" s="724">
        <v>0</v>
      </c>
      <c r="F15" s="724">
        <v>0</v>
      </c>
      <c r="G15" s="724">
        <v>0</v>
      </c>
      <c r="H15" s="724">
        <v>40.910809477124488</v>
      </c>
      <c r="I15" s="724">
        <v>41.91</v>
      </c>
      <c r="J15" s="724">
        <v>41.91</v>
      </c>
      <c r="K15" s="725">
        <v>41.91</v>
      </c>
    </row>
    <row r="16" spans="1:12">
      <c r="B16" s="223" t="s">
        <v>292</v>
      </c>
      <c r="C16" s="160" t="s">
        <v>126</v>
      </c>
      <c r="D16" s="723">
        <v>0</v>
      </c>
      <c r="E16" s="724">
        <v>0</v>
      </c>
      <c r="F16" s="724">
        <v>0</v>
      </c>
      <c r="G16" s="724">
        <v>9.0007120055892251</v>
      </c>
      <c r="H16" s="724">
        <v>-14.641297620000001</v>
      </c>
      <c r="I16" s="724">
        <v>-4.7476904700000002</v>
      </c>
      <c r="J16" s="724">
        <v>0</v>
      </c>
      <c r="K16" s="725">
        <v>0</v>
      </c>
    </row>
    <row r="17" spans="2:13">
      <c r="B17" s="223" t="s">
        <v>296</v>
      </c>
      <c r="C17" s="160" t="s">
        <v>126</v>
      </c>
      <c r="D17" s="723">
        <v>0</v>
      </c>
      <c r="E17" s="724">
        <v>0</v>
      </c>
      <c r="F17" s="724">
        <v>0</v>
      </c>
      <c r="G17" s="724">
        <v>0</v>
      </c>
      <c r="H17" s="724">
        <v>0</v>
      </c>
      <c r="I17" s="724">
        <v>0</v>
      </c>
      <c r="J17" s="724">
        <v>0</v>
      </c>
      <c r="K17" s="725">
        <v>0</v>
      </c>
    </row>
    <row r="18" spans="2:13">
      <c r="B18" s="223" t="s">
        <v>297</v>
      </c>
      <c r="C18" s="160" t="s">
        <v>126</v>
      </c>
      <c r="D18" s="723">
        <v>0</v>
      </c>
      <c r="E18" s="724">
        <v>0</v>
      </c>
      <c r="F18" s="724">
        <v>0</v>
      </c>
      <c r="G18" s="724">
        <v>0</v>
      </c>
      <c r="H18" s="724">
        <v>5.5225772400000004</v>
      </c>
      <c r="I18" s="724">
        <v>34.600522499999997</v>
      </c>
      <c r="J18" s="724">
        <v>0</v>
      </c>
      <c r="K18" s="725">
        <v>0</v>
      </c>
    </row>
    <row r="19" spans="2:13">
      <c r="B19" s="223" t="s">
        <v>298</v>
      </c>
      <c r="C19" s="160" t="s">
        <v>126</v>
      </c>
      <c r="D19" s="723">
        <v>0</v>
      </c>
      <c r="E19" s="724">
        <v>0</v>
      </c>
      <c r="F19" s="724">
        <v>0</v>
      </c>
      <c r="G19" s="724">
        <v>0</v>
      </c>
      <c r="H19" s="724">
        <v>0</v>
      </c>
      <c r="I19" s="724">
        <v>0</v>
      </c>
      <c r="J19" s="724">
        <v>0</v>
      </c>
      <c r="K19" s="725">
        <v>0</v>
      </c>
    </row>
    <row r="20" spans="2:13">
      <c r="B20" s="223" t="s">
        <v>299</v>
      </c>
      <c r="C20" s="160" t="s">
        <v>126</v>
      </c>
      <c r="D20" s="723">
        <v>0</v>
      </c>
      <c r="E20" s="724">
        <v>0</v>
      </c>
      <c r="F20" s="724">
        <v>0</v>
      </c>
      <c r="G20" s="724">
        <v>0</v>
      </c>
      <c r="H20" s="724">
        <v>0</v>
      </c>
      <c r="I20" s="724">
        <v>0</v>
      </c>
      <c r="J20" s="724">
        <v>0</v>
      </c>
      <c r="K20" s="725">
        <v>0</v>
      </c>
    </row>
    <row r="21" spans="2:13">
      <c r="B21" s="223" t="s">
        <v>300</v>
      </c>
      <c r="C21" s="160" t="s">
        <v>126</v>
      </c>
      <c r="D21" s="723">
        <v>-205.53732227488149</v>
      </c>
      <c r="E21" s="724">
        <v>-281.56478873239439</v>
      </c>
      <c r="F21" s="724">
        <v>-320.42901088499764</v>
      </c>
      <c r="G21" s="724">
        <v>0</v>
      </c>
      <c r="H21" s="724">
        <v>0</v>
      </c>
      <c r="I21" s="724">
        <v>0</v>
      </c>
      <c r="J21" s="724">
        <v>0</v>
      </c>
      <c r="K21" s="725">
        <v>0</v>
      </c>
    </row>
    <row r="22" spans="2:13">
      <c r="B22" s="223" t="s">
        <v>301</v>
      </c>
      <c r="C22" s="160" t="s">
        <v>126</v>
      </c>
      <c r="D22" s="723">
        <v>0</v>
      </c>
      <c r="E22" s="724">
        <v>0</v>
      </c>
      <c r="F22" s="724">
        <v>0</v>
      </c>
      <c r="G22" s="724">
        <v>0</v>
      </c>
      <c r="H22" s="724">
        <v>0</v>
      </c>
      <c r="I22" s="724">
        <v>0</v>
      </c>
      <c r="J22" s="724">
        <v>0</v>
      </c>
      <c r="K22" s="725">
        <v>0</v>
      </c>
    </row>
    <row r="23" spans="2:13">
      <c r="B23" s="14" t="s">
        <v>318</v>
      </c>
      <c r="C23" s="245" t="s">
        <v>126</v>
      </c>
      <c r="D23" s="726">
        <v>5305</v>
      </c>
      <c r="E23" s="726">
        <v>5403</v>
      </c>
      <c r="F23" s="726">
        <v>5269.0000000000009</v>
      </c>
      <c r="G23" s="726">
        <v>5991.9999999999991</v>
      </c>
      <c r="H23" s="726">
        <v>6197.9141215767859</v>
      </c>
      <c r="I23" s="726">
        <v>6427.6154801468774</v>
      </c>
      <c r="J23" s="726">
        <v>6604.8451543260162</v>
      </c>
      <c r="K23" s="727">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522</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605</v>
      </c>
      <c r="C30" s="160" t="s">
        <v>126</v>
      </c>
      <c r="D30" s="366">
        <v>0</v>
      </c>
      <c r="E30" s="400">
        <v>0</v>
      </c>
      <c r="F30" s="400">
        <v>0</v>
      </c>
      <c r="G30" s="400">
        <v>-9.7518340993969446</v>
      </c>
      <c r="H30" s="400">
        <v>-5.3491329926277427</v>
      </c>
      <c r="I30" s="400">
        <v>-1.74</v>
      </c>
      <c r="J30" s="400">
        <v>0</v>
      </c>
      <c r="K30" s="404">
        <v>0</v>
      </c>
    </row>
    <row r="31" spans="2:13">
      <c r="B31" s="390" t="s">
        <v>606</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607</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608</v>
      </c>
      <c r="C33" s="160" t="s">
        <v>126</v>
      </c>
      <c r="D33" s="366">
        <v>0</v>
      </c>
      <c r="E33" s="400">
        <v>0</v>
      </c>
      <c r="F33" s="400">
        <v>0</v>
      </c>
      <c r="G33" s="400">
        <v>0</v>
      </c>
      <c r="H33" s="400">
        <v>-5.5225772400000004</v>
      </c>
      <c r="I33" s="400">
        <v>-34.600521999999998</v>
      </c>
      <c r="J33" s="400">
        <v>0</v>
      </c>
      <c r="K33" s="404">
        <v>0</v>
      </c>
    </row>
    <row r="34" spans="2:12">
      <c r="B34" s="390" t="s">
        <v>609</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610</v>
      </c>
      <c r="C35" s="160" t="s">
        <v>126</v>
      </c>
      <c r="D35" s="366">
        <v>0</v>
      </c>
      <c r="E35" s="400">
        <v>0</v>
      </c>
      <c r="F35" s="400">
        <v>0</v>
      </c>
      <c r="G35" s="400">
        <v>0</v>
      </c>
      <c r="H35" s="400">
        <v>0</v>
      </c>
      <c r="I35" s="400">
        <v>0</v>
      </c>
      <c r="J35" s="400">
        <v>0</v>
      </c>
      <c r="K35" s="404">
        <v>0</v>
      </c>
    </row>
    <row r="36" spans="2:12">
      <c r="B36" s="390" t="s">
        <v>611</v>
      </c>
      <c r="C36" s="160" t="s">
        <v>126</v>
      </c>
      <c r="D36" s="366">
        <v>-299</v>
      </c>
      <c r="E36" s="400">
        <v>-430</v>
      </c>
      <c r="F36" s="400">
        <v>-332</v>
      </c>
      <c r="G36" s="400">
        <v>0</v>
      </c>
      <c r="H36" s="400">
        <v>0</v>
      </c>
      <c r="I36" s="400">
        <v>0</v>
      </c>
      <c r="J36" s="400">
        <v>0</v>
      </c>
      <c r="K36" s="404">
        <v>0</v>
      </c>
    </row>
    <row r="37" spans="2:12">
      <c r="B37" s="390" t="s">
        <v>612</v>
      </c>
      <c r="C37" s="160" t="s">
        <v>126</v>
      </c>
      <c r="D37" s="366">
        <v>-3336.6121970812792</v>
      </c>
      <c r="E37" s="400">
        <v>-3267.6496000000011</v>
      </c>
      <c r="F37" s="400">
        <v>-3224.6460000000006</v>
      </c>
      <c r="G37" s="400">
        <v>-3721.1674073944923</v>
      </c>
      <c r="H37" s="400">
        <v>-3851.5496991834357</v>
      </c>
      <c r="I37" s="400">
        <v>-4018.9396677485329</v>
      </c>
      <c r="J37" s="400">
        <v>-4191.2087902089552</v>
      </c>
      <c r="K37" s="404">
        <v>-3802.7052541644166</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354</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34">
        <v>1718.8010007964458</v>
      </c>
      <c r="E42" s="735">
        <v>1683.0272</v>
      </c>
      <c r="F42" s="735">
        <v>1660.2889999999998</v>
      </c>
      <c r="G42" s="735">
        <v>1915.3540000000003</v>
      </c>
      <c r="H42" s="735">
        <v>1996.9661098137426</v>
      </c>
      <c r="I42" s="736">
        <v>2067.8535523983455</v>
      </c>
      <c r="J42" s="736">
        <v>2128.022963452916</v>
      </c>
      <c r="K42" s="737">
        <v>1904.0111266696454</v>
      </c>
    </row>
    <row r="43" spans="2:12">
      <c r="B43" s="391" t="s">
        <v>305</v>
      </c>
      <c r="C43" s="160" t="s">
        <v>126</v>
      </c>
      <c r="D43" s="738"/>
      <c r="E43" s="739"/>
      <c r="F43" s="739"/>
      <c r="G43" s="740"/>
      <c r="H43" s="740"/>
      <c r="I43" s="740"/>
      <c r="J43" s="740">
        <v>43.999402960630768</v>
      </c>
      <c r="K43" s="741">
        <v>330.26346442357061</v>
      </c>
    </row>
    <row r="44" spans="2:12">
      <c r="B44" s="365" t="s">
        <v>426</v>
      </c>
      <c r="C44" s="160" t="s">
        <v>126</v>
      </c>
      <c r="D44" s="97">
        <v>1718.8010007964458</v>
      </c>
      <c r="E44" s="98">
        <v>1683.0272</v>
      </c>
      <c r="F44" s="98">
        <v>1660.2889999999998</v>
      </c>
      <c r="G44" s="98">
        <v>1915.3540000000003</v>
      </c>
      <c r="H44" s="98">
        <v>1996.9661098137426</v>
      </c>
      <c r="I44" s="98">
        <v>2067.8535523983455</v>
      </c>
      <c r="J44" s="98">
        <v>2172.0223664135469</v>
      </c>
      <c r="K44" s="99">
        <v>2234.2745910932158</v>
      </c>
    </row>
    <row r="45" spans="2:12">
      <c r="D45" s="236" t="s">
        <v>632</v>
      </c>
      <c r="E45" s="237" t="s">
        <v>632</v>
      </c>
      <c r="F45" s="237" t="s">
        <v>632</v>
      </c>
      <c r="G45" s="237" t="s">
        <v>632</v>
      </c>
      <c r="H45" s="237" t="s">
        <v>632</v>
      </c>
      <c r="I45" s="237" t="s">
        <v>632</v>
      </c>
      <c r="J45" s="237" t="s">
        <v>632</v>
      </c>
      <c r="K45" s="238" t="s">
        <v>632</v>
      </c>
    </row>
    <row r="47" spans="2:12">
      <c r="B47" s="857" t="s">
        <v>427</v>
      </c>
      <c r="C47" s="160" t="s">
        <v>126</v>
      </c>
      <c r="D47" s="872">
        <v>1433</v>
      </c>
      <c r="E47" s="98">
        <v>1718.8010007964458</v>
      </c>
      <c r="F47" s="98">
        <v>1683.0272</v>
      </c>
      <c r="G47" s="98">
        <v>1660.2889999999998</v>
      </c>
      <c r="H47" s="98">
        <v>1915.3540000000003</v>
      </c>
      <c r="I47" s="98">
        <v>1996.9661098137426</v>
      </c>
      <c r="J47" s="98">
        <v>2067.8535523983455</v>
      </c>
      <c r="K47" s="99">
        <v>2172.0223664135469</v>
      </c>
      <c r="L47" s="856"/>
    </row>
    <row r="48" spans="2:12">
      <c r="B48" s="857" t="s">
        <v>428</v>
      </c>
      <c r="C48" s="160" t="s">
        <v>126</v>
      </c>
      <c r="D48" s="606">
        <v>1718.8010007964458</v>
      </c>
      <c r="E48" s="607">
        <v>1683.0272</v>
      </c>
      <c r="F48" s="607">
        <v>1660.2889999999998</v>
      </c>
      <c r="G48" s="607">
        <v>1915.3540000000003</v>
      </c>
      <c r="H48" s="607">
        <v>1996.9661098137426</v>
      </c>
      <c r="I48" s="607">
        <v>2067.8535523983455</v>
      </c>
      <c r="J48" s="607">
        <v>2172.0223664135469</v>
      </c>
      <c r="K48" s="871">
        <v>2234.2745910932158</v>
      </c>
      <c r="L48" s="856"/>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12">
        <v>1</v>
      </c>
      <c r="E52" s="513">
        <v>1</v>
      </c>
      <c r="F52" s="513">
        <v>1</v>
      </c>
      <c r="G52" s="513">
        <v>1</v>
      </c>
      <c r="H52" s="513">
        <v>1</v>
      </c>
      <c r="I52" s="513">
        <v>1</v>
      </c>
      <c r="J52" s="513">
        <v>1</v>
      </c>
      <c r="K52" s="514">
        <v>1</v>
      </c>
    </row>
    <row r="53" spans="2:13">
      <c r="C53" s="856"/>
      <c r="D53" s="856"/>
      <c r="E53" s="856"/>
      <c r="F53" s="856"/>
      <c r="G53" s="856"/>
      <c r="H53" s="856"/>
      <c r="I53" s="856"/>
      <c r="J53" s="856"/>
      <c r="K53" s="856"/>
      <c r="L53" s="856"/>
    </row>
    <row r="54" spans="2:13">
      <c r="B54" s="210" t="s">
        <v>450</v>
      </c>
      <c r="C54" s="280" t="s">
        <v>126</v>
      </c>
      <c r="D54" s="742">
        <v>1575.9005003982229</v>
      </c>
      <c r="E54" s="743">
        <v>1700.9141003982229</v>
      </c>
      <c r="F54" s="743">
        <v>1671.6580999999999</v>
      </c>
      <c r="G54" s="743">
        <v>1787.8215</v>
      </c>
      <c r="H54" s="743">
        <v>1956.1600549068714</v>
      </c>
      <c r="I54" s="743">
        <v>2032.4098311060441</v>
      </c>
      <c r="J54" s="743">
        <v>2119.9379594059465</v>
      </c>
      <c r="K54" s="744">
        <v>2203.1484787533814</v>
      </c>
    </row>
    <row r="55" spans="2:13">
      <c r="B55" s="210" t="s">
        <v>270</v>
      </c>
      <c r="C55" s="160" t="s">
        <v>126</v>
      </c>
      <c r="D55" s="728">
        <v>1370.8628209944618</v>
      </c>
      <c r="E55" s="729">
        <v>1261.2646218038269</v>
      </c>
      <c r="F55" s="729">
        <v>1301.921329279571</v>
      </c>
      <c r="G55" s="729">
        <v>1245.9427567505545</v>
      </c>
      <c r="H55" s="729">
        <v>1169.1339702684356</v>
      </c>
      <c r="I55" s="729">
        <v>1187.4597794961176</v>
      </c>
      <c r="J55" s="729">
        <v>1203.611747787384</v>
      </c>
      <c r="K55" s="730">
        <v>1231.1201405729648</v>
      </c>
    </row>
    <row r="56" spans="2:13">
      <c r="B56" s="210" t="s">
        <v>498</v>
      </c>
      <c r="C56" s="160" t="s">
        <v>126</v>
      </c>
      <c r="D56" s="909">
        <v>2946.7633213926847</v>
      </c>
      <c r="E56" s="909">
        <v>2962.1787222020498</v>
      </c>
      <c r="F56" s="909">
        <v>2973.5794292795708</v>
      </c>
      <c r="G56" s="909">
        <v>3033.7642567505545</v>
      </c>
      <c r="H56" s="909">
        <v>3125.2940251753071</v>
      </c>
      <c r="I56" s="909">
        <v>3219.8696106021616</v>
      </c>
      <c r="J56" s="909">
        <v>3323.5497071933305</v>
      </c>
      <c r="K56" s="909">
        <v>3434.2686193263462</v>
      </c>
    </row>
    <row r="57" spans="2:13">
      <c r="B57" s="210" t="s">
        <v>233</v>
      </c>
      <c r="C57" s="160" t="s">
        <v>7</v>
      </c>
      <c r="D57" s="241">
        <v>0.53479032026685758</v>
      </c>
      <c r="E57" s="242">
        <v>0.57421049163899973</v>
      </c>
      <c r="F57" s="242">
        <v>0.56217032023422486</v>
      </c>
      <c r="G57" s="242">
        <v>0.58930798463388989</v>
      </c>
      <c r="H57" s="242">
        <v>0.62591232669609209</v>
      </c>
      <c r="I57" s="242">
        <v>0.63120873727739379</v>
      </c>
      <c r="J57" s="242">
        <v>0.63785354400376659</v>
      </c>
      <c r="K57" s="243">
        <v>0.64151897331360852</v>
      </c>
    </row>
    <row r="58" spans="2:13">
      <c r="B58" s="210" t="s">
        <v>113</v>
      </c>
      <c r="C58" s="160" t="s">
        <v>7</v>
      </c>
      <c r="D58" s="910">
        <v>0.65</v>
      </c>
      <c r="E58" s="911">
        <v>0.65</v>
      </c>
      <c r="F58" s="911">
        <v>0.65</v>
      </c>
      <c r="G58" s="911">
        <v>0.65</v>
      </c>
      <c r="H58" s="911">
        <v>0.65</v>
      </c>
      <c r="I58" s="911">
        <v>0.65</v>
      </c>
      <c r="J58" s="911">
        <v>0.65</v>
      </c>
      <c r="K58" s="912">
        <v>0.65</v>
      </c>
    </row>
    <row r="59" spans="2:13">
      <c r="B59" s="210" t="s">
        <v>234</v>
      </c>
      <c r="C59" s="160" t="s">
        <v>7</v>
      </c>
      <c r="D59" s="246">
        <v>-0.11520967973314244</v>
      </c>
      <c r="E59" s="247">
        <v>-7.5789508361000291E-2</v>
      </c>
      <c r="F59" s="247">
        <v>-8.7829679765775159E-2</v>
      </c>
      <c r="G59" s="247">
        <v>-6.069201536611013E-2</v>
      </c>
      <c r="H59" s="247">
        <v>-2.408767330390793E-2</v>
      </c>
      <c r="I59" s="247">
        <v>-1.8791262722606228E-2</v>
      </c>
      <c r="J59" s="247">
        <v>-1.214645599623343E-2</v>
      </c>
      <c r="K59" s="248">
        <v>-8.4810266863915018E-3</v>
      </c>
    </row>
    <row r="61" spans="2:13">
      <c r="B61" s="210" t="s">
        <v>505</v>
      </c>
      <c r="C61" s="163" t="s">
        <v>182</v>
      </c>
      <c r="D61" s="913">
        <v>1321.1696903299639</v>
      </c>
      <c r="E61" s="732">
        <v>1403.2992619717807</v>
      </c>
      <c r="F61" s="732">
        <v>1363.7787282212714</v>
      </c>
      <c r="G61" s="732">
        <v>1425.2727678941631</v>
      </c>
      <c r="H61" s="732">
        <v>1509.7590323516058</v>
      </c>
      <c r="I61" s="732">
        <v>1523.6301698874336</v>
      </c>
      <c r="J61" s="732">
        <v>1549.1700464083435</v>
      </c>
      <c r="K61" s="733">
        <v>1569.86972438469</v>
      </c>
      <c r="M61" s="341"/>
    </row>
    <row r="62" spans="2:13">
      <c r="B62" s="210" t="s">
        <v>503</v>
      </c>
      <c r="C62" s="163" t="s">
        <v>182</v>
      </c>
      <c r="D62" s="694">
        <v>1149.2745945828729</v>
      </c>
      <c r="E62" s="695">
        <v>1040.5767772246968</v>
      </c>
      <c r="F62" s="695">
        <v>1062.1386123687855</v>
      </c>
      <c r="G62" s="695">
        <v>993.28052691588414</v>
      </c>
      <c r="H62" s="695">
        <v>902.33443179366918</v>
      </c>
      <c r="I62" s="695">
        <v>890.19917040234168</v>
      </c>
      <c r="J62" s="695">
        <v>879.55369585434039</v>
      </c>
      <c r="K62" s="696">
        <v>877.24375111536256</v>
      </c>
      <c r="M62" s="341"/>
    </row>
    <row r="63" spans="2:13">
      <c r="B63" s="210" t="s">
        <v>504</v>
      </c>
      <c r="C63" s="163" t="s">
        <v>182</v>
      </c>
      <c r="D63" s="908">
        <v>2470.4442849128368</v>
      </c>
      <c r="E63" s="908">
        <v>2443.8760391964774</v>
      </c>
      <c r="F63" s="908">
        <v>2425.9173405900569</v>
      </c>
      <c r="G63" s="908">
        <v>2418.5532948100472</v>
      </c>
      <c r="H63" s="908">
        <v>2412.093464145275</v>
      </c>
      <c r="I63" s="908">
        <v>2413.8293402897752</v>
      </c>
      <c r="J63" s="908">
        <v>2428.723742262684</v>
      </c>
      <c r="K63" s="908">
        <v>2447.1134755000526</v>
      </c>
    </row>
    <row r="64" spans="2:13">
      <c r="B64" s="210" t="s">
        <v>233</v>
      </c>
      <c r="C64" s="160" t="s">
        <v>7</v>
      </c>
      <c r="D64" s="241">
        <v>0.53479032026685758</v>
      </c>
      <c r="E64" s="242">
        <v>0.57421049163899973</v>
      </c>
      <c r="F64" s="242">
        <v>0.56217032023422486</v>
      </c>
      <c r="G64" s="242">
        <v>0.58930798463388989</v>
      </c>
      <c r="H64" s="242">
        <v>0.62591232669609209</v>
      </c>
      <c r="I64" s="242">
        <v>0.63120873727739379</v>
      </c>
      <c r="J64" s="242">
        <v>0.63785354400376659</v>
      </c>
      <c r="K64" s="243">
        <v>0.64151897331360852</v>
      </c>
    </row>
    <row r="65" spans="2:11">
      <c r="B65" s="210" t="s">
        <v>113</v>
      </c>
      <c r="C65" s="160" t="s">
        <v>7</v>
      </c>
      <c r="D65" s="910">
        <v>0.65</v>
      </c>
      <c r="E65" s="911">
        <v>0.65</v>
      </c>
      <c r="F65" s="911">
        <v>0.65</v>
      </c>
      <c r="G65" s="911">
        <v>0.65</v>
      </c>
      <c r="H65" s="911">
        <v>0.65</v>
      </c>
      <c r="I65" s="911">
        <v>0.65</v>
      </c>
      <c r="J65" s="911">
        <v>0.65</v>
      </c>
      <c r="K65" s="912">
        <v>0.65</v>
      </c>
    </row>
    <row r="66" spans="2:11">
      <c r="B66" s="210" t="s">
        <v>234</v>
      </c>
      <c r="C66" s="160" t="s">
        <v>7</v>
      </c>
      <c r="D66" s="246">
        <v>-0.11520967973314244</v>
      </c>
      <c r="E66" s="247">
        <v>-7.5789508361000291E-2</v>
      </c>
      <c r="F66" s="247">
        <v>-8.7829679765775159E-2</v>
      </c>
      <c r="G66" s="247">
        <v>-6.069201536611013E-2</v>
      </c>
      <c r="H66" s="247">
        <v>-2.408767330390793E-2</v>
      </c>
      <c r="I66" s="247">
        <v>-1.8791262722606228E-2</v>
      </c>
      <c r="J66" s="247">
        <v>-1.214645599623343E-2</v>
      </c>
      <c r="K66" s="248">
        <v>-8.4810266863915018E-3</v>
      </c>
    </row>
  </sheetData>
  <conditionalFormatting sqref="D6:K6">
    <cfRule type="expression" dxfId="26" priority="18">
      <formula>AND(D$5="Actuals",E$5="Forecast")</formula>
    </cfRule>
  </conditionalFormatting>
  <conditionalFormatting sqref="D5:K5">
    <cfRule type="expression" dxfId="25"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19" activePane="bottomLeft" state="frozen"/>
      <selection activeCell="B75" sqref="A1:XFD1048576"/>
      <selection pane="bottomLeft" sqref="A1:XFD1048576"/>
    </sheetView>
  </sheetViews>
  <sheetFormatPr defaultRowHeight="12.4"/>
  <cols>
    <col min="1" max="1" width="8.410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51</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628</v>
      </c>
      <c r="E5" s="411" t="s">
        <v>628</v>
      </c>
      <c r="F5" s="411" t="s">
        <v>628</v>
      </c>
      <c r="G5" s="411" t="s">
        <v>628</v>
      </c>
      <c r="H5" s="411" t="s">
        <v>628</v>
      </c>
      <c r="I5" s="411" t="s">
        <v>628</v>
      </c>
      <c r="J5" s="411" t="s">
        <v>629</v>
      </c>
      <c r="K5" s="412" t="s">
        <v>629</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45">
        <v>2514.3537881340653</v>
      </c>
      <c r="E11" s="746">
        <v>2489.1470535676362</v>
      </c>
      <c r="F11" s="746">
        <v>2480.7430988530459</v>
      </c>
      <c r="G11" s="746">
        <v>2477.9634037101341</v>
      </c>
      <c r="H11" s="746">
        <v>2478.7070610161336</v>
      </c>
      <c r="I11" s="746">
        <v>2483.931560042678</v>
      </c>
      <c r="J11" s="746">
        <v>2481.7177876256155</v>
      </c>
      <c r="K11" s="747">
        <v>2477.93805215983</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610">
        <v>2534.9639017047384</v>
      </c>
      <c r="E16" s="748">
        <v>2508.0080517893061</v>
      </c>
      <c r="F16" s="748">
        <v>2477.6228984178565</v>
      </c>
      <c r="G16" s="748">
        <v>2469.2396093673165</v>
      </c>
      <c r="H16" s="748">
        <v>2460.0243631242165</v>
      </c>
      <c r="I16" s="748">
        <v>2453.7170431348336</v>
      </c>
      <c r="J16" s="748">
        <v>2459.0830542716722</v>
      </c>
      <c r="K16" s="613">
        <v>2479.2372788418506</v>
      </c>
      <c r="N16" s="134"/>
    </row>
    <row r="17" spans="2:14" s="2" customFormat="1">
      <c r="B17" s="416" t="s">
        <v>325</v>
      </c>
      <c r="C17" s="220" t="s">
        <v>182</v>
      </c>
      <c r="D17" s="618"/>
      <c r="E17" s="619"/>
      <c r="F17" s="619"/>
      <c r="G17" s="619"/>
      <c r="H17" s="619"/>
      <c r="I17" s="619"/>
      <c r="J17" s="619"/>
      <c r="K17" s="712"/>
      <c r="N17" s="134"/>
    </row>
    <row r="18" spans="2:14" s="2" customFormat="1">
      <c r="B18" s="12" t="s">
        <v>326</v>
      </c>
      <c r="C18" s="220" t="s">
        <v>182</v>
      </c>
      <c r="D18" s="749">
        <v>2534.9639017047384</v>
      </c>
      <c r="E18" s="750">
        <v>2508.0080517893061</v>
      </c>
      <c r="F18" s="750">
        <v>2477.6228984178565</v>
      </c>
      <c r="G18" s="750">
        <v>2469.2396093673165</v>
      </c>
      <c r="H18" s="750">
        <v>2460.0243631242165</v>
      </c>
      <c r="I18" s="750">
        <v>2453.7170431348336</v>
      </c>
      <c r="J18" s="750">
        <v>2459.0830542716722</v>
      </c>
      <c r="K18" s="751">
        <v>2479.2372788418506</v>
      </c>
      <c r="N18" s="134"/>
    </row>
    <row r="19" spans="2:14" s="2" customFormat="1">
      <c r="B19" s="418" t="s">
        <v>327</v>
      </c>
      <c r="C19" s="220" t="s">
        <v>182</v>
      </c>
      <c r="D19" s="614">
        <v>102.82258815887124</v>
      </c>
      <c r="E19" s="615">
        <v>100.13215580159755</v>
      </c>
      <c r="F19" s="615">
        <v>108.11732630892104</v>
      </c>
      <c r="G19" s="615">
        <v>113.54312409495138</v>
      </c>
      <c r="H19" s="615">
        <v>123.41131808279393</v>
      </c>
      <c r="I19" s="615">
        <v>132.66982907897298</v>
      </c>
      <c r="J19" s="615">
        <v>141.70710884868657</v>
      </c>
      <c r="K19" s="711">
        <v>147.01510688694484</v>
      </c>
      <c r="N19" s="134"/>
    </row>
    <row r="20" spans="2:14" s="2" customFormat="1">
      <c r="B20" s="418" t="s">
        <v>334</v>
      </c>
      <c r="C20" s="220" t="s">
        <v>182</v>
      </c>
      <c r="D20" s="618">
        <v>-6.3200372801986333</v>
      </c>
      <c r="E20" s="619">
        <v>-5.4160360813003194</v>
      </c>
      <c r="F20" s="619">
        <v>-0.42920913156029883</v>
      </c>
      <c r="G20" s="619">
        <v>-6.8534413014743052</v>
      </c>
      <c r="H20" s="619">
        <v>-7.8327482573158846</v>
      </c>
      <c r="I20" s="619">
        <v>2.9545248746988193</v>
      </c>
      <c r="J20" s="619">
        <v>17.837797256184729</v>
      </c>
      <c r="K20" s="712">
        <v>14.795750538712468</v>
      </c>
      <c r="N20" s="134"/>
    </row>
    <row r="21" spans="2:14" s="2" customFormat="1">
      <c r="B21" s="417" t="s">
        <v>330</v>
      </c>
      <c r="C21" s="220" t="s">
        <v>182</v>
      </c>
      <c r="D21" s="749">
        <v>96.502550878672608</v>
      </c>
      <c r="E21" s="750">
        <v>94.716119720297229</v>
      </c>
      <c r="F21" s="750">
        <v>107.68811717736074</v>
      </c>
      <c r="G21" s="750">
        <v>106.68968279347708</v>
      </c>
      <c r="H21" s="750">
        <v>115.57856982547804</v>
      </c>
      <c r="I21" s="750">
        <v>135.6243539536718</v>
      </c>
      <c r="J21" s="750">
        <v>159.5449061048713</v>
      </c>
      <c r="K21" s="751">
        <v>161.8108574256573</v>
      </c>
      <c r="N21" s="134"/>
    </row>
    <row r="22" spans="2:14" s="2" customFormat="1">
      <c r="B22" s="418" t="s">
        <v>328</v>
      </c>
      <c r="C22" s="220" t="s">
        <v>182</v>
      </c>
      <c r="D22" s="614">
        <v>-123.4584007941048</v>
      </c>
      <c r="E22" s="615">
        <v>-125.37605732132063</v>
      </c>
      <c r="F22" s="615">
        <v>-116.57556397088362</v>
      </c>
      <c r="G22" s="615">
        <v>-116.41640884483391</v>
      </c>
      <c r="H22" s="615">
        <v>-122.68359143574929</v>
      </c>
      <c r="I22" s="615">
        <v>-131.37822313123317</v>
      </c>
      <c r="J22" s="615">
        <v>-140.35616079458688</v>
      </c>
      <c r="K22" s="711">
        <v>-151.69871684604874</v>
      </c>
      <c r="N22" s="134"/>
    </row>
    <row r="23" spans="2:14" s="2" customFormat="1">
      <c r="B23" s="418" t="s">
        <v>329</v>
      </c>
      <c r="C23" s="220" t="s">
        <v>182</v>
      </c>
      <c r="D23" s="618">
        <v>0</v>
      </c>
      <c r="E23" s="619">
        <v>0.27478422957385362</v>
      </c>
      <c r="F23" s="619">
        <v>0.50415774298285498</v>
      </c>
      <c r="G23" s="619">
        <v>0.51147980825697914</v>
      </c>
      <c r="H23" s="619">
        <v>0.79770162088817642</v>
      </c>
      <c r="I23" s="619">
        <v>1.1198803143999214</v>
      </c>
      <c r="J23" s="619">
        <v>0.96547925989432315</v>
      </c>
      <c r="K23" s="712">
        <v>0.16683401959920729</v>
      </c>
      <c r="N23" s="134"/>
    </row>
    <row r="24" spans="2:14" s="2" customFormat="1">
      <c r="B24" s="417" t="s">
        <v>331</v>
      </c>
      <c r="C24" s="220" t="s">
        <v>182</v>
      </c>
      <c r="D24" s="749">
        <v>-123.4584007941048</v>
      </c>
      <c r="E24" s="750">
        <v>-125.10127309174678</v>
      </c>
      <c r="F24" s="750">
        <v>-116.07140622790077</v>
      </c>
      <c r="G24" s="750">
        <v>-115.90492903657693</v>
      </c>
      <c r="H24" s="750">
        <v>-121.88588981486112</v>
      </c>
      <c r="I24" s="750">
        <v>-130.25834281683325</v>
      </c>
      <c r="J24" s="750">
        <v>-139.39068153469256</v>
      </c>
      <c r="K24" s="751">
        <v>-151.53188282644953</v>
      </c>
      <c r="N24" s="134"/>
    </row>
    <row r="25" spans="2:14" s="2" customFormat="1">
      <c r="B25" s="419" t="s">
        <v>266</v>
      </c>
      <c r="C25" s="220" t="s">
        <v>182</v>
      </c>
      <c r="D25" s="752"/>
      <c r="E25" s="753"/>
      <c r="F25" s="753"/>
      <c r="G25" s="753"/>
      <c r="H25" s="753"/>
      <c r="I25" s="753"/>
      <c r="J25" s="753"/>
      <c r="K25" s="754"/>
      <c r="N25" s="134"/>
    </row>
    <row r="26" spans="2:14" s="2" customFormat="1">
      <c r="B26" s="419" t="s">
        <v>266</v>
      </c>
      <c r="C26" s="220" t="s">
        <v>182</v>
      </c>
      <c r="D26" s="752"/>
      <c r="E26" s="753"/>
      <c r="F26" s="753"/>
      <c r="G26" s="753"/>
      <c r="H26" s="753"/>
      <c r="I26" s="753"/>
      <c r="J26" s="753"/>
      <c r="K26" s="754"/>
      <c r="N26" s="134"/>
    </row>
    <row r="27" spans="2:14" s="2" customFormat="1">
      <c r="B27" s="419" t="s">
        <v>266</v>
      </c>
      <c r="C27" s="220" t="s">
        <v>182</v>
      </c>
      <c r="D27" s="752"/>
      <c r="E27" s="753"/>
      <c r="F27" s="753"/>
      <c r="G27" s="753"/>
      <c r="H27" s="753"/>
      <c r="I27" s="753"/>
      <c r="J27" s="753"/>
      <c r="K27" s="754"/>
      <c r="N27" s="134"/>
    </row>
    <row r="28" spans="2:14" s="2" customFormat="1">
      <c r="B28" s="417" t="s">
        <v>332</v>
      </c>
      <c r="C28" s="220" t="s">
        <v>182</v>
      </c>
      <c r="D28" s="755">
        <v>0</v>
      </c>
      <c r="E28" s="756">
        <v>0</v>
      </c>
      <c r="F28" s="756">
        <v>0</v>
      </c>
      <c r="G28" s="756">
        <v>0</v>
      </c>
      <c r="H28" s="756">
        <v>0</v>
      </c>
      <c r="I28" s="756">
        <v>0</v>
      </c>
      <c r="J28" s="756">
        <v>0</v>
      </c>
      <c r="K28" s="757">
        <v>0</v>
      </c>
      <c r="N28" s="134"/>
    </row>
    <row r="29" spans="2:14" s="2" customFormat="1">
      <c r="B29" s="12" t="s">
        <v>333</v>
      </c>
      <c r="C29" s="220" t="s">
        <v>182</v>
      </c>
      <c r="D29" s="758">
        <v>2508.0080517893061</v>
      </c>
      <c r="E29" s="759">
        <v>2477.6228984178565</v>
      </c>
      <c r="F29" s="759">
        <v>2469.2396093673165</v>
      </c>
      <c r="G29" s="759">
        <v>2460.0243631242165</v>
      </c>
      <c r="H29" s="759">
        <v>2453.7170431348336</v>
      </c>
      <c r="I29" s="759">
        <v>2459.0830542716722</v>
      </c>
      <c r="J29" s="759">
        <v>2479.2372788418506</v>
      </c>
      <c r="K29" s="760">
        <v>2489.5162534410583</v>
      </c>
      <c r="N29" s="134"/>
    </row>
    <row r="30" spans="2:14" s="2" customFormat="1">
      <c r="B30" s="12"/>
      <c r="C30" s="220"/>
      <c r="D30" s="220"/>
      <c r="E30" s="220"/>
      <c r="F30" s="220"/>
      <c r="G30" s="220"/>
      <c r="H30" s="220"/>
      <c r="I30" s="220"/>
      <c r="J30" s="220"/>
      <c r="K30" s="220"/>
      <c r="L30" s="220"/>
      <c r="N30" s="134"/>
    </row>
    <row r="31" spans="2:14" s="2" customFormat="1">
      <c r="B31" s="12" t="s">
        <v>501</v>
      </c>
      <c r="C31" s="220" t="s">
        <v>182</v>
      </c>
      <c r="D31" s="758">
        <v>-6.3200372801986333</v>
      </c>
      <c r="E31" s="758">
        <v>-5.1412518517264658</v>
      </c>
      <c r="F31" s="758">
        <v>7.4948611422556155E-2</v>
      </c>
      <c r="G31" s="758">
        <v>-6.3419614932173261</v>
      </c>
      <c r="H31" s="758">
        <v>-7.0350466364277082</v>
      </c>
      <c r="I31" s="758">
        <v>4.0744051890987407</v>
      </c>
      <c r="J31" s="758">
        <v>18.803276516079052</v>
      </c>
      <c r="K31" s="758">
        <v>14.962584558311676</v>
      </c>
      <c r="L31" s="220"/>
      <c r="N31" s="134"/>
    </row>
    <row r="32" spans="2:14" s="2" customFormat="1">
      <c r="B32" s="12" t="s">
        <v>502</v>
      </c>
      <c r="C32" s="220"/>
      <c r="D32" s="541" t="b">
        <v>1</v>
      </c>
      <c r="E32" s="541" t="b">
        <v>1</v>
      </c>
      <c r="F32" s="541" t="b">
        <v>1</v>
      </c>
      <c r="G32" s="541" t="b">
        <v>1</v>
      </c>
      <c r="H32" s="541" t="b">
        <v>1</v>
      </c>
      <c r="I32" s="541" t="b">
        <v>1</v>
      </c>
      <c r="J32" s="541" t="s">
        <v>634</v>
      </c>
      <c r="K32" s="541" t="s">
        <v>634</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365</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499</v>
      </c>
      <c r="C36" s="281" t="s">
        <v>125</v>
      </c>
      <c r="D36" s="904">
        <v>1.1544860891609932</v>
      </c>
      <c r="E36" s="905"/>
      <c r="F36" s="905"/>
      <c r="G36" s="905"/>
      <c r="H36" s="905"/>
      <c r="I36" s="905"/>
      <c r="J36" s="905"/>
      <c r="K36" s="905"/>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58">
        <v>2966.9460817419736</v>
      </c>
      <c r="E38" s="758">
        <v>2957.4113626621261</v>
      </c>
      <c r="F38" s="758">
        <v>2989.7474958970161</v>
      </c>
      <c r="G38" s="758">
        <v>3077.7810176040934</v>
      </c>
      <c r="H38" s="758">
        <v>3172.8070327465207</v>
      </c>
      <c r="I38" s="758">
        <v>3266.9321884578026</v>
      </c>
      <c r="J38" s="758">
        <v>3380.167225928858</v>
      </c>
      <c r="K38" s="758">
        <v>3488.3700127238349</v>
      </c>
      <c r="N38" s="134"/>
    </row>
    <row r="39" spans="2:14" s="2" customFormat="1">
      <c r="B39" s="12"/>
      <c r="C39" s="220"/>
      <c r="D39" s="220"/>
      <c r="E39" s="220"/>
      <c r="F39" s="220"/>
      <c r="G39" s="220"/>
      <c r="H39" s="220"/>
      <c r="I39" s="220"/>
      <c r="J39" s="220"/>
      <c r="K39" s="220"/>
      <c r="N39" s="134"/>
    </row>
    <row r="40" spans="2:14" s="2" customFormat="1">
      <c r="B40" s="532"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32"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32"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1605.788785193344</v>
      </c>
      <c r="E45" s="98">
        <v>1588.5194254777105</v>
      </c>
      <c r="F45" s="98">
        <v>1576.846271383537</v>
      </c>
      <c r="G45" s="98">
        <v>1572.0596416265307</v>
      </c>
      <c r="H45" s="98">
        <v>1567.8607516944287</v>
      </c>
      <c r="I45" s="98">
        <v>1568.989071188354</v>
      </c>
      <c r="J45" s="98">
        <v>1578.6704324707446</v>
      </c>
      <c r="K45" s="99">
        <v>1590.6237590750343</v>
      </c>
    </row>
    <row r="46" spans="2:14">
      <c r="B46" s="392" t="s">
        <v>230</v>
      </c>
      <c r="C46" s="420" t="s">
        <v>182</v>
      </c>
      <c r="D46" s="547">
        <v>864.65549971949281</v>
      </c>
      <c r="E46" s="548">
        <v>855.35661371876711</v>
      </c>
      <c r="F46" s="548">
        <v>849.07106920651984</v>
      </c>
      <c r="G46" s="548">
        <v>846.49365318351647</v>
      </c>
      <c r="H46" s="548">
        <v>844.23271245084618</v>
      </c>
      <c r="I46" s="548">
        <v>844.84026910142131</v>
      </c>
      <c r="J46" s="548">
        <v>850.05330979193934</v>
      </c>
      <c r="K46" s="549">
        <v>856.4897164250184</v>
      </c>
    </row>
    <row r="47" spans="2:14">
      <c r="B47" s="210" t="s">
        <v>229</v>
      </c>
      <c r="C47" s="220" t="s">
        <v>182</v>
      </c>
      <c r="D47" s="104">
        <v>2470.4442849128368</v>
      </c>
      <c r="E47" s="105">
        <v>2443.8760391964774</v>
      </c>
      <c r="F47" s="105">
        <v>2425.9173405900569</v>
      </c>
      <c r="G47" s="105">
        <v>2418.5532948100472</v>
      </c>
      <c r="H47" s="105">
        <v>2412.093464145275</v>
      </c>
      <c r="I47" s="105">
        <v>2413.8293402897752</v>
      </c>
      <c r="J47" s="105">
        <v>2428.723742262684</v>
      </c>
      <c r="K47" s="106">
        <v>2447.1134755000526</v>
      </c>
      <c r="N47" s="224"/>
    </row>
    <row r="48" spans="2:14">
      <c r="B48" s="210"/>
      <c r="C48" s="220"/>
      <c r="D48" s="220"/>
      <c r="E48" s="220"/>
      <c r="F48" s="220"/>
      <c r="G48" s="220"/>
      <c r="H48" s="220"/>
      <c r="I48" s="220"/>
      <c r="J48" s="220"/>
      <c r="K48" s="220"/>
      <c r="N48" s="224"/>
    </row>
    <row r="49" spans="2:14">
      <c r="B49" s="392" t="s">
        <v>341</v>
      </c>
      <c r="C49" s="420" t="s">
        <v>182</v>
      </c>
      <c r="D49" s="761">
        <v>46.889032527645647</v>
      </c>
      <c r="E49" s="762">
        <v>43.207728372993721</v>
      </c>
      <c r="F49" s="762">
        <v>40.209579920280191</v>
      </c>
      <c r="G49" s="762">
        <v>37.415019470711435</v>
      </c>
      <c r="H49" s="762">
        <v>34.806508687616322</v>
      </c>
      <c r="I49" s="762">
        <v>29.96769125969756</v>
      </c>
      <c r="J49" s="762">
        <v>24.942992833037767</v>
      </c>
      <c r="K49" s="763">
        <v>18.133110853455388</v>
      </c>
    </row>
    <row r="50" spans="2:14">
      <c r="B50" s="392" t="s">
        <v>227</v>
      </c>
      <c r="C50" s="420" t="s">
        <v>182</v>
      </c>
      <c r="D50" s="94">
        <v>57.931918481206019</v>
      </c>
      <c r="E50" s="95">
        <v>57.308893119157396</v>
      </c>
      <c r="F50" s="95">
        <v>56.887761636836835</v>
      </c>
      <c r="G50" s="95">
        <v>56.715074763295604</v>
      </c>
      <c r="H50" s="95">
        <v>56.563591734206696</v>
      </c>
      <c r="I50" s="95">
        <v>56.604298029795231</v>
      </c>
      <c r="J50" s="95">
        <v>56.953571756059937</v>
      </c>
      <c r="K50" s="96">
        <v>57.384811000476233</v>
      </c>
      <c r="N50" s="224"/>
    </row>
    <row r="51" spans="2:14">
      <c r="B51" s="210" t="s">
        <v>343</v>
      </c>
      <c r="C51" s="420" t="s">
        <v>182</v>
      </c>
      <c r="D51" s="104">
        <v>104.82095100885167</v>
      </c>
      <c r="E51" s="105">
        <v>100.51662149215112</v>
      </c>
      <c r="F51" s="105">
        <v>97.097341557117034</v>
      </c>
      <c r="G51" s="105">
        <v>94.130094234007032</v>
      </c>
      <c r="H51" s="105">
        <v>91.370100421823025</v>
      </c>
      <c r="I51" s="105">
        <v>86.571989289492791</v>
      </c>
      <c r="J51" s="105">
        <v>81.896564589097707</v>
      </c>
      <c r="K51" s="106">
        <v>75.517921853931625</v>
      </c>
      <c r="N51" s="224"/>
    </row>
    <row r="53" spans="2:14" s="32" customFormat="1">
      <c r="B53" s="392" t="s">
        <v>340</v>
      </c>
      <c r="C53" s="280" t="s">
        <v>126</v>
      </c>
      <c r="D53" s="97">
        <v>1873.4562201962119</v>
      </c>
      <c r="E53" s="98">
        <v>1889.6333330819239</v>
      </c>
      <c r="F53" s="98">
        <v>1895.961656434233</v>
      </c>
      <c r="G53" s="98">
        <v>1930.7087207677619</v>
      </c>
      <c r="H53" s="98">
        <v>1997.606045070896</v>
      </c>
      <c r="I53" s="98">
        <v>2060.1257642745654</v>
      </c>
      <c r="J53" s="98">
        <v>2127.2496461835467</v>
      </c>
      <c r="K53" s="99">
        <v>2202.8348355187659</v>
      </c>
      <c r="L53" s="244"/>
      <c r="N53" s="222"/>
    </row>
    <row r="54" spans="2:14" s="32" customFormat="1">
      <c r="B54" s="392" t="s">
        <v>230</v>
      </c>
      <c r="C54" s="280" t="s">
        <v>126</v>
      </c>
      <c r="D54" s="547">
        <v>1008.7841185671909</v>
      </c>
      <c r="E54" s="548">
        <v>1017.4948716594974</v>
      </c>
      <c r="F54" s="548">
        <v>1020.9024303876638</v>
      </c>
      <c r="G54" s="548">
        <v>1039.6123881057179</v>
      </c>
      <c r="H54" s="548">
        <v>1075.6340242689439</v>
      </c>
      <c r="I54" s="548">
        <v>1109.2984884555351</v>
      </c>
      <c r="J54" s="548">
        <v>1145.4421171757558</v>
      </c>
      <c r="K54" s="549">
        <v>1186.1418345101047</v>
      </c>
      <c r="L54" s="244"/>
      <c r="N54" s="222"/>
    </row>
    <row r="55" spans="2:14">
      <c r="B55" s="210" t="s">
        <v>342</v>
      </c>
      <c r="C55" s="280" t="s">
        <v>126</v>
      </c>
      <c r="D55" s="764">
        <v>2882.2403387634031</v>
      </c>
      <c r="E55" s="765">
        <v>2907.1282047414215</v>
      </c>
      <c r="F55" s="765">
        <v>2916.8640868218968</v>
      </c>
      <c r="G55" s="765">
        <v>2970.3211088734797</v>
      </c>
      <c r="H55" s="765">
        <v>3073.2400693398399</v>
      </c>
      <c r="I55" s="765">
        <v>3169.4242527301003</v>
      </c>
      <c r="J55" s="765">
        <v>3272.6917633593025</v>
      </c>
      <c r="K55" s="766">
        <v>3388.9766700288706</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54.704921629729391</v>
      </c>
      <c r="E57" s="98">
        <v>51.398026659828325</v>
      </c>
      <c r="F57" s="98">
        <v>48.347022239072935</v>
      </c>
      <c r="G57" s="98">
        <v>45.950867554272733</v>
      </c>
      <c r="H57" s="98">
        <v>44.346854200573901</v>
      </c>
      <c r="I57" s="98">
        <v>39.348402097644197</v>
      </c>
      <c r="J57" s="98">
        <v>33.61054440970004</v>
      </c>
      <c r="K57" s="99">
        <v>25.112317124913925</v>
      </c>
      <c r="L57" s="244"/>
      <c r="N57" s="222"/>
    </row>
    <row r="58" spans="2:14">
      <c r="B58" s="392" t="s">
        <v>236</v>
      </c>
      <c r="C58" s="280" t="s">
        <v>126</v>
      </c>
      <c r="D58" s="767">
        <v>67.588535944001791</v>
      </c>
      <c r="E58" s="768">
        <v>68.172156401186328</v>
      </c>
      <c r="F58" s="768">
        <v>68.400462835973485</v>
      </c>
      <c r="G58" s="768">
        <v>69.654030003083093</v>
      </c>
      <c r="H58" s="768">
        <v>72.067479626019249</v>
      </c>
      <c r="I58" s="768">
        <v>74.322998726520851</v>
      </c>
      <c r="J58" s="768">
        <v>76.744621850775644</v>
      </c>
      <c r="K58" s="769">
        <v>79.471502912177002</v>
      </c>
    </row>
    <row r="59" spans="2:14">
      <c r="B59" s="210" t="s">
        <v>343</v>
      </c>
      <c r="C59" s="280" t="s">
        <v>126</v>
      </c>
      <c r="D59" s="104">
        <v>122.29345757373119</v>
      </c>
      <c r="E59" s="105">
        <v>119.57018306101466</v>
      </c>
      <c r="F59" s="105">
        <v>116.74748507504643</v>
      </c>
      <c r="G59" s="105">
        <v>115.60489755735583</v>
      </c>
      <c r="H59" s="105">
        <v>116.41433382659315</v>
      </c>
      <c r="I59" s="105">
        <v>113.67140082416505</v>
      </c>
      <c r="J59" s="105">
        <v>110.35516626047568</v>
      </c>
      <c r="K59" s="106">
        <v>104.58382003709093</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2" priority="13">
      <formula>AND(D$5="Actuals",E$5="Forecast")</formula>
    </cfRule>
  </conditionalFormatting>
  <conditionalFormatting sqref="D5:K5">
    <cfRule type="expression" dxfId="2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15"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51</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628</v>
      </c>
      <c r="E5" s="411" t="s">
        <v>628</v>
      </c>
      <c r="F5" s="411" t="s">
        <v>628</v>
      </c>
      <c r="G5" s="411" t="s">
        <v>628</v>
      </c>
      <c r="H5" s="411" t="s">
        <v>628</v>
      </c>
      <c r="I5" s="411" t="s">
        <v>628</v>
      </c>
      <c r="J5" s="411" t="s">
        <v>629</v>
      </c>
      <c r="K5" s="412" t="s">
        <v>629</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355</v>
      </c>
      <c r="C8" s="308"/>
      <c r="D8" s="308"/>
      <c r="E8" s="308"/>
      <c r="F8" s="308"/>
      <c r="G8" s="308"/>
      <c r="H8" s="308"/>
      <c r="I8" s="308"/>
      <c r="J8" s="308"/>
      <c r="K8" s="308"/>
      <c r="L8" s="308"/>
    </row>
    <row r="9" spans="1:13" s="2" customFormat="1">
      <c r="B9" s="389" t="s">
        <v>460</v>
      </c>
      <c r="C9" s="308"/>
      <c r="D9" s="308"/>
      <c r="E9" s="308"/>
      <c r="F9" s="308"/>
      <c r="G9" s="308"/>
      <c r="H9" s="308"/>
      <c r="I9" s="308"/>
      <c r="J9" s="308"/>
      <c r="K9" s="308"/>
      <c r="L9" s="308"/>
    </row>
    <row r="10" spans="1:13" s="2" customFormat="1">
      <c r="B10" s="389" t="s">
        <v>356</v>
      </c>
      <c r="C10" s="308"/>
      <c r="D10" s="308"/>
      <c r="E10" s="308"/>
      <c r="F10" s="308"/>
      <c r="G10" s="308"/>
      <c r="H10" s="308"/>
      <c r="I10" s="308"/>
      <c r="J10" s="308"/>
      <c r="K10" s="308"/>
      <c r="L10" s="308"/>
    </row>
    <row r="11" spans="1:13" s="36" customFormat="1">
      <c r="B11" s="454"/>
    </row>
    <row r="12" spans="1:13">
      <c r="B12" s="209" t="s">
        <v>523</v>
      </c>
      <c r="C12" s="280" t="s">
        <v>126</v>
      </c>
      <c r="D12" s="666">
        <v>154.97499999999999</v>
      </c>
      <c r="E12" s="667">
        <v>126.992</v>
      </c>
      <c r="F12" s="667">
        <v>134.012</v>
      </c>
      <c r="G12" s="667">
        <v>-25.700000000000003</v>
      </c>
      <c r="H12" s="667">
        <v>125.2</v>
      </c>
      <c r="I12" s="667"/>
      <c r="J12" s="667"/>
      <c r="K12" s="668"/>
    </row>
    <row r="13" spans="1:13">
      <c r="B13" s="14"/>
      <c r="C13" s="14"/>
      <c r="D13" s="770"/>
      <c r="E13" s="770"/>
      <c r="F13" s="770"/>
      <c r="G13" s="770"/>
      <c r="H13" s="770"/>
      <c r="I13" s="770"/>
      <c r="J13" s="770"/>
      <c r="K13" s="770"/>
    </row>
    <row r="14" spans="1:13">
      <c r="B14" s="14" t="s">
        <v>459</v>
      </c>
      <c r="C14" s="280"/>
      <c r="D14" s="770"/>
      <c r="E14" s="770"/>
      <c r="F14" s="770"/>
      <c r="G14" s="770"/>
      <c r="H14" s="770"/>
      <c r="I14" s="770"/>
      <c r="J14" s="770"/>
      <c r="K14" s="770"/>
    </row>
    <row r="15" spans="1:13">
      <c r="B15" s="390" t="s">
        <v>481</v>
      </c>
      <c r="C15" s="280" t="s">
        <v>126</v>
      </c>
      <c r="D15" s="622">
        <v>44.646861896599994</v>
      </c>
      <c r="E15" s="623">
        <v>42.479745299009103</v>
      </c>
      <c r="F15" s="623">
        <v>43.448628707787009</v>
      </c>
      <c r="G15" s="623">
        <v>0.42932539180568441</v>
      </c>
      <c r="H15" s="623">
        <v>0.75525026219999947</v>
      </c>
      <c r="I15" s="623"/>
      <c r="J15" s="623"/>
      <c r="K15" s="633"/>
    </row>
    <row r="16" spans="1:13">
      <c r="B16" s="456" t="s">
        <v>590</v>
      </c>
      <c r="C16" s="280" t="s">
        <v>126</v>
      </c>
      <c r="D16" s="622">
        <v>-1.775037240215467</v>
      </c>
      <c r="E16" s="623">
        <v>-1.3397584048412046</v>
      </c>
      <c r="F16" s="623">
        <v>-20.543653940716219</v>
      </c>
      <c r="G16" s="623">
        <v>-0.424539373977459</v>
      </c>
      <c r="H16" s="623">
        <v>-0.34758466371166086</v>
      </c>
      <c r="I16" s="623"/>
      <c r="J16" s="623"/>
      <c r="K16" s="633"/>
    </row>
    <row r="17" spans="2:12">
      <c r="B17" s="456" t="s">
        <v>591</v>
      </c>
      <c r="C17" s="280" t="s">
        <v>126</v>
      </c>
      <c r="D17" s="622">
        <v>69.797381808349684</v>
      </c>
      <c r="E17" s="623">
        <v>54.501370905745929</v>
      </c>
      <c r="F17" s="623">
        <v>53.558983022276493</v>
      </c>
      <c r="G17" s="623">
        <v>-11.496903172394504</v>
      </c>
      <c r="H17" s="623">
        <v>76.805743978798446</v>
      </c>
      <c r="I17" s="623"/>
      <c r="J17" s="623"/>
      <c r="K17" s="633"/>
    </row>
    <row r="18" spans="2:12">
      <c r="B18" s="456" t="s">
        <v>21</v>
      </c>
      <c r="C18" s="280" t="s">
        <v>126</v>
      </c>
      <c r="D18" s="622">
        <v>0</v>
      </c>
      <c r="E18" s="623">
        <v>0</v>
      </c>
      <c r="F18" s="623">
        <v>0</v>
      </c>
      <c r="G18" s="623">
        <v>0</v>
      </c>
      <c r="H18" s="623">
        <v>0</v>
      </c>
      <c r="I18" s="623"/>
      <c r="J18" s="623"/>
      <c r="K18" s="633"/>
    </row>
    <row r="19" spans="2:12">
      <c r="B19" s="282" t="s">
        <v>357</v>
      </c>
      <c r="C19" s="280" t="s">
        <v>126</v>
      </c>
      <c r="D19" s="771">
        <v>112.6692064647342</v>
      </c>
      <c r="E19" s="772">
        <v>95.641357799913834</v>
      </c>
      <c r="F19" s="772">
        <v>76.46395778934729</v>
      </c>
      <c r="G19" s="772">
        <v>-11.492117154566278</v>
      </c>
      <c r="H19" s="772">
        <v>77.213409577286782</v>
      </c>
      <c r="I19" s="772">
        <v>0</v>
      </c>
      <c r="J19" s="772">
        <v>0</v>
      </c>
      <c r="K19" s="773">
        <v>0</v>
      </c>
    </row>
    <row r="20" spans="2:12" s="32" customFormat="1">
      <c r="B20" s="390"/>
      <c r="C20" s="390"/>
      <c r="D20" s="774"/>
      <c r="E20" s="774"/>
      <c r="F20" s="774"/>
      <c r="G20" s="774"/>
      <c r="H20" s="774"/>
      <c r="I20" s="774"/>
      <c r="J20" s="774"/>
      <c r="K20" s="774"/>
      <c r="L20" s="390"/>
    </row>
    <row r="21" spans="2:12">
      <c r="B21" s="14" t="s">
        <v>332</v>
      </c>
      <c r="C21" s="280"/>
      <c r="D21" s="775"/>
      <c r="E21" s="775"/>
      <c r="F21" s="775"/>
      <c r="G21" s="775"/>
      <c r="H21" s="775"/>
      <c r="I21" s="775"/>
      <c r="J21" s="775"/>
      <c r="K21" s="775"/>
      <c r="L21" s="280"/>
    </row>
    <row r="22" spans="2:12">
      <c r="B22" s="390" t="s">
        <v>482</v>
      </c>
      <c r="C22" s="280" t="s">
        <v>126</v>
      </c>
      <c r="D22" s="891">
        <v>7.5267062999999995E-2</v>
      </c>
      <c r="E22" s="892">
        <v>6.405578549999999E-2</v>
      </c>
      <c r="F22" s="892">
        <v>1.5994164940000002</v>
      </c>
      <c r="G22" s="892">
        <v>2.319401316</v>
      </c>
      <c r="H22" s="894">
        <v>3.8233205677000002</v>
      </c>
      <c r="I22" s="894">
        <v>3.0674249534000002</v>
      </c>
      <c r="J22" s="894">
        <v>3.2030227968</v>
      </c>
      <c r="K22" s="895">
        <v>3.1490824463</v>
      </c>
    </row>
    <row r="23" spans="2:12">
      <c r="B23" s="390" t="s">
        <v>483</v>
      </c>
      <c r="C23" s="280" t="s">
        <v>126</v>
      </c>
      <c r="D23" s="626">
        <v>0.38564415897593385</v>
      </c>
      <c r="E23" s="628">
        <v>0.34268539802912951</v>
      </c>
      <c r="F23" s="628">
        <v>0.32482564845823447</v>
      </c>
      <c r="G23" s="628">
        <v>0.33327096194651751</v>
      </c>
      <c r="H23" s="896">
        <v>0.32918144608301214</v>
      </c>
      <c r="I23" s="896">
        <v>0.33682834753119723</v>
      </c>
      <c r="J23" s="896">
        <v>0.34047173638933997</v>
      </c>
      <c r="K23" s="897">
        <v>0.31016935292268522</v>
      </c>
    </row>
    <row r="24" spans="2:12">
      <c r="B24" s="390" t="s">
        <v>484</v>
      </c>
      <c r="C24" s="280" t="s">
        <v>126</v>
      </c>
      <c r="D24" s="624">
        <v>2.0073994254549437</v>
      </c>
      <c r="E24" s="625">
        <v>6.3264679436950924E-2</v>
      </c>
      <c r="F24" s="625">
        <v>-0.6063009933959066</v>
      </c>
      <c r="G24" s="625">
        <v>0.8442344053286529</v>
      </c>
      <c r="H24" s="625">
        <v>0.36301194958616662</v>
      </c>
      <c r="I24" s="625"/>
      <c r="J24" s="625"/>
      <c r="K24" s="634"/>
    </row>
    <row r="25" spans="2:12">
      <c r="B25" s="390" t="s">
        <v>485</v>
      </c>
      <c r="C25" s="280" t="s">
        <v>126</v>
      </c>
      <c r="D25" s="624">
        <v>0.58328397029080525</v>
      </c>
      <c r="E25" s="625">
        <v>0.22761800142266098</v>
      </c>
      <c r="F25" s="625">
        <v>1.6733414030189131E-2</v>
      </c>
      <c r="G25" s="625">
        <v>-9.0918574964884875E-3</v>
      </c>
      <c r="H25" s="625">
        <v>-1.6932943874524473</v>
      </c>
      <c r="I25" s="625"/>
      <c r="J25" s="625"/>
      <c r="K25" s="634"/>
    </row>
    <row r="26" spans="2:12">
      <c r="B26" s="390" t="s">
        <v>486</v>
      </c>
      <c r="C26" s="280" t="s">
        <v>126</v>
      </c>
      <c r="D26" s="624">
        <v>0</v>
      </c>
      <c r="E26" s="625">
        <v>0</v>
      </c>
      <c r="F26" s="625">
        <v>0</v>
      </c>
      <c r="G26" s="625">
        <v>0</v>
      </c>
      <c r="H26" s="625">
        <v>0</v>
      </c>
      <c r="I26" s="625"/>
      <c r="J26" s="625"/>
      <c r="K26" s="634"/>
    </row>
    <row r="27" spans="2:12">
      <c r="B27" s="390" t="s">
        <v>487</v>
      </c>
      <c r="C27" s="280" t="s">
        <v>126</v>
      </c>
      <c r="D27" s="624">
        <v>0</v>
      </c>
      <c r="E27" s="625">
        <v>0</v>
      </c>
      <c r="F27" s="625">
        <v>0</v>
      </c>
      <c r="G27" s="625">
        <v>0</v>
      </c>
      <c r="H27" s="625">
        <v>0</v>
      </c>
      <c r="I27" s="625"/>
      <c r="J27" s="625"/>
      <c r="K27" s="634"/>
    </row>
    <row r="28" spans="2:12">
      <c r="B28" s="456" t="s">
        <v>592</v>
      </c>
      <c r="C28" s="280" t="s">
        <v>126</v>
      </c>
      <c r="D28" s="624">
        <v>2.6788560000000001</v>
      </c>
      <c r="E28" s="625">
        <v>2.5035150000000002</v>
      </c>
      <c r="F28" s="625">
        <v>3.0727086000000003</v>
      </c>
      <c r="G28" s="625">
        <v>-0.97024314583590754</v>
      </c>
      <c r="H28" s="625">
        <v>0</v>
      </c>
      <c r="I28" s="625"/>
      <c r="J28" s="625"/>
      <c r="K28" s="634"/>
    </row>
    <row r="29" spans="2:12">
      <c r="B29" s="456" t="s">
        <v>593</v>
      </c>
      <c r="C29" s="280" t="s">
        <v>126</v>
      </c>
      <c r="D29" s="624">
        <v>0.5907288228118811</v>
      </c>
      <c r="E29" s="625">
        <v>-1.6485000000000001</v>
      </c>
      <c r="F29" s="625">
        <v>-0.4</v>
      </c>
      <c r="G29" s="625">
        <v>-57.527999999999999</v>
      </c>
      <c r="H29" s="625">
        <v>-2.1400851100162689E-2</v>
      </c>
      <c r="I29" s="625"/>
      <c r="J29" s="625"/>
      <c r="K29" s="634"/>
    </row>
    <row r="30" spans="2:12">
      <c r="B30" s="456" t="s">
        <v>594</v>
      </c>
      <c r="C30" s="280" t="s">
        <v>126</v>
      </c>
      <c r="D30" s="624">
        <v>2.3508791985830659</v>
      </c>
      <c r="E30" s="625">
        <v>0</v>
      </c>
      <c r="F30" s="625">
        <v>0</v>
      </c>
      <c r="G30" s="625">
        <v>-0.7752309876000002</v>
      </c>
      <c r="H30" s="625">
        <v>-0.95</v>
      </c>
      <c r="I30" s="625"/>
      <c r="J30" s="625"/>
      <c r="K30" s="634"/>
    </row>
    <row r="31" spans="2:12">
      <c r="B31" s="456" t="s">
        <v>595</v>
      </c>
      <c r="C31" s="280" t="s">
        <v>126</v>
      </c>
      <c r="D31" s="624">
        <v>0.65814787565396693</v>
      </c>
      <c r="E31" s="625">
        <v>1.5395161788184928</v>
      </c>
      <c r="F31" s="625">
        <v>0.95203031310155772</v>
      </c>
      <c r="G31" s="625">
        <v>-0.63700634646728815</v>
      </c>
      <c r="H31" s="625">
        <v>0.40011356192434</v>
      </c>
      <c r="I31" s="625"/>
      <c r="J31" s="625"/>
      <c r="K31" s="634"/>
    </row>
    <row r="32" spans="2:12">
      <c r="B32" s="456" t="s">
        <v>603</v>
      </c>
      <c r="C32" s="280" t="s">
        <v>126</v>
      </c>
      <c r="D32" s="624">
        <v>0.27140175470582673</v>
      </c>
      <c r="E32" s="625">
        <v>9.4092882614238982E-2</v>
      </c>
      <c r="F32" s="625">
        <v>1.3374975470214543</v>
      </c>
      <c r="G32" s="625">
        <v>-1.3422562359728372</v>
      </c>
      <c r="H32" s="625">
        <v>-2.7201672392734007</v>
      </c>
      <c r="I32" s="625"/>
      <c r="J32" s="625"/>
      <c r="K32" s="634"/>
    </row>
    <row r="33" spans="2:13">
      <c r="B33" s="456" t="s">
        <v>626</v>
      </c>
      <c r="C33" s="280" t="s">
        <v>126</v>
      </c>
      <c r="D33" s="635">
        <v>0</v>
      </c>
      <c r="E33" s="636">
        <v>0</v>
      </c>
      <c r="F33" s="636">
        <v>0</v>
      </c>
      <c r="G33" s="636">
        <v>0</v>
      </c>
      <c r="H33" s="636">
        <v>0</v>
      </c>
      <c r="I33" s="636"/>
      <c r="J33" s="636"/>
      <c r="K33" s="637"/>
    </row>
    <row r="34" spans="2:13">
      <c r="B34" s="14" t="s">
        <v>175</v>
      </c>
      <c r="C34" s="280" t="s">
        <v>126</v>
      </c>
      <c r="D34" s="776">
        <v>9.6016082694764222</v>
      </c>
      <c r="E34" s="777">
        <v>3.1862479258214731</v>
      </c>
      <c r="F34" s="777">
        <v>6.2969110232155288</v>
      </c>
      <c r="G34" s="777">
        <v>-57.764921890097348</v>
      </c>
      <c r="H34" s="777">
        <v>-0.46923495253249214</v>
      </c>
      <c r="I34" s="777">
        <v>3.4042533009311975</v>
      </c>
      <c r="J34" s="777">
        <v>3.5434945331893402</v>
      </c>
      <c r="K34" s="778">
        <v>3.4592517992226854</v>
      </c>
    </row>
    <row r="36" spans="2:13" ht="12.75" customHeight="1">
      <c r="B36" s="857" t="s">
        <v>494</v>
      </c>
      <c r="C36" s="280" t="s">
        <v>126</v>
      </c>
      <c r="D36" s="666"/>
      <c r="E36" s="667"/>
      <c r="F36" s="667"/>
      <c r="G36" s="667"/>
      <c r="H36" s="667"/>
      <c r="I36" s="667">
        <v>51.757005158695648</v>
      </c>
      <c r="J36" s="667">
        <v>48.910946651719748</v>
      </c>
      <c r="K36" s="668">
        <v>47.391389663676726</v>
      </c>
    </row>
    <row r="37" spans="2:13" ht="12.75" customHeight="1">
      <c r="B37" s="857" t="s">
        <v>463</v>
      </c>
      <c r="C37" s="280" t="s">
        <v>126</v>
      </c>
      <c r="D37" s="776">
        <v>32.70418526578937</v>
      </c>
      <c r="E37" s="777">
        <v>28.164394274264698</v>
      </c>
      <c r="F37" s="777">
        <v>51.251131187437181</v>
      </c>
      <c r="G37" s="777">
        <v>43.557039044663625</v>
      </c>
      <c r="H37" s="777">
        <v>48.455825375245709</v>
      </c>
      <c r="I37" s="777">
        <v>48.352751857764453</v>
      </c>
      <c r="J37" s="777">
        <v>45.367452118530409</v>
      </c>
      <c r="K37" s="778">
        <v>43.932137864454042</v>
      </c>
    </row>
    <row r="38" spans="2:13" ht="12.75" customHeight="1">
      <c r="B38" s="507"/>
      <c r="C38" s="280"/>
      <c r="D38" s="280"/>
      <c r="E38" s="280"/>
      <c r="F38" s="280"/>
      <c r="G38" s="280"/>
      <c r="H38" s="280"/>
      <c r="I38" s="280"/>
      <c r="J38" s="280"/>
      <c r="K38" s="280"/>
    </row>
    <row r="39" spans="2:13">
      <c r="B39" s="38" t="s">
        <v>471</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70" t="s">
        <v>464</v>
      </c>
      <c r="C41" s="420" t="s">
        <v>182</v>
      </c>
      <c r="D41" s="822">
        <v>28.031620575147379</v>
      </c>
      <c r="E41" s="823">
        <v>23.676385586675622</v>
      </c>
      <c r="F41" s="823">
        <v>42.624888980660742</v>
      </c>
      <c r="G41" s="823">
        <v>35.465869322658556</v>
      </c>
      <c r="H41" s="823">
        <v>38.031516266316878</v>
      </c>
      <c r="I41" s="823">
        <v>36.825392188340125</v>
      </c>
      <c r="J41" s="823">
        <v>33.668006660407052</v>
      </c>
      <c r="K41" s="824">
        <v>31.722533685873898</v>
      </c>
    </row>
    <row r="42" spans="2:13">
      <c r="B42" s="857"/>
      <c r="C42" s="857"/>
      <c r="D42" s="857"/>
      <c r="E42" s="857"/>
      <c r="F42" s="857"/>
      <c r="G42" s="857"/>
      <c r="H42" s="857"/>
      <c r="I42" s="857"/>
      <c r="J42" s="857"/>
      <c r="K42" s="857"/>
    </row>
    <row r="43" spans="2:13">
      <c r="B43" s="865" t="s">
        <v>444</v>
      </c>
      <c r="C43" s="220"/>
      <c r="D43" s="220"/>
      <c r="E43" s="220"/>
      <c r="F43" s="220"/>
      <c r="G43" s="220"/>
      <c r="H43" s="220"/>
      <c r="I43" s="220"/>
      <c r="J43" s="220"/>
      <c r="K43" s="220"/>
    </row>
    <row r="44" spans="2:13">
      <c r="B44" s="389" t="s">
        <v>432</v>
      </c>
      <c r="C44" s="457"/>
      <c r="D44" s="457"/>
      <c r="E44" s="457"/>
      <c r="F44" s="457"/>
      <c r="G44" s="457"/>
      <c r="H44" s="457"/>
      <c r="I44" s="457"/>
      <c r="J44" s="457"/>
      <c r="K44" s="457"/>
      <c r="L44" s="457"/>
      <c r="M44" s="457"/>
    </row>
    <row r="46" spans="2:13" ht="12.75" customHeight="1">
      <c r="B46" s="223" t="s">
        <v>113</v>
      </c>
      <c r="C46" s="163" t="s">
        <v>7</v>
      </c>
      <c r="D46" s="930">
        <v>0.65</v>
      </c>
      <c r="E46" s="931">
        <v>0.65</v>
      </c>
      <c r="F46" s="931">
        <v>0.65</v>
      </c>
      <c r="G46" s="931">
        <v>0.65</v>
      </c>
      <c r="H46" s="931">
        <v>0.65</v>
      </c>
      <c r="I46" s="931">
        <v>0.65</v>
      </c>
      <c r="J46" s="931">
        <v>0.65</v>
      </c>
      <c r="K46" s="932">
        <v>0.65</v>
      </c>
    </row>
    <row r="47" spans="2:13" ht="12.75" customHeight="1">
      <c r="B47" s="223" t="s">
        <v>394</v>
      </c>
      <c r="C47" s="163" t="s">
        <v>7</v>
      </c>
      <c r="D47" s="930">
        <v>0.53479032026685758</v>
      </c>
      <c r="E47" s="931">
        <v>0.57421049163899973</v>
      </c>
      <c r="F47" s="931">
        <v>0.56217032023422486</v>
      </c>
      <c r="G47" s="931">
        <v>0.58930798463388989</v>
      </c>
      <c r="H47" s="931">
        <v>0.62591232669609209</v>
      </c>
      <c r="I47" s="931">
        <v>0.63120873727739379</v>
      </c>
      <c r="J47" s="931">
        <v>0.63785354400376659</v>
      </c>
      <c r="K47" s="932">
        <v>0.64151897331360852</v>
      </c>
    </row>
    <row r="48" spans="2:13" ht="12.75" customHeight="1">
      <c r="B48" s="223"/>
      <c r="C48" s="163"/>
      <c r="D48" s="163"/>
      <c r="E48" s="163"/>
      <c r="F48" s="163"/>
      <c r="G48" s="163"/>
      <c r="H48" s="163"/>
      <c r="I48" s="163"/>
      <c r="J48" s="163"/>
      <c r="K48" s="163"/>
      <c r="L48" s="163"/>
    </row>
    <row r="49" spans="2:14" ht="12.75" customHeight="1">
      <c r="B49" s="857" t="s">
        <v>464</v>
      </c>
      <c r="C49" s="280" t="s">
        <v>126</v>
      </c>
      <c r="D49" s="822">
        <v>32.70418526578937</v>
      </c>
      <c r="E49" s="822">
        <v>28.164394274264698</v>
      </c>
      <c r="F49" s="822">
        <v>51.251131187437181</v>
      </c>
      <c r="G49" s="822">
        <v>43.557039044663625</v>
      </c>
      <c r="H49" s="822">
        <v>48.455825375245709</v>
      </c>
      <c r="I49" s="822">
        <v>48.352751857764453</v>
      </c>
      <c r="J49" s="822">
        <v>45.367452118530409</v>
      </c>
      <c r="K49" s="822">
        <v>43.932137864454042</v>
      </c>
    </row>
    <row r="50" spans="2:14">
      <c r="B50" s="223" t="s">
        <v>445</v>
      </c>
      <c r="C50" s="280" t="s">
        <v>126</v>
      </c>
      <c r="D50" s="933">
        <v>-0.44387086103887513</v>
      </c>
      <c r="E50" s="933">
        <v>-0.4786945251285199</v>
      </c>
      <c r="F50" s="933">
        <v>-0.82424507847182071</v>
      </c>
      <c r="G50" s="933">
        <v>-0.30439323839281607</v>
      </c>
      <c r="H50" s="933">
        <v>0.20298140153589722</v>
      </c>
      <c r="I50" s="933">
        <v>0.1178422831551125</v>
      </c>
      <c r="J50" s="933">
        <v>2.1251394515801734E-2</v>
      </c>
      <c r="K50" s="933">
        <v>4.9814763371405562E-3</v>
      </c>
      <c r="L50" s="280"/>
    </row>
    <row r="51" spans="2:14" s="32" customFormat="1">
      <c r="B51" s="866" t="s">
        <v>402</v>
      </c>
      <c r="C51" s="280" t="s">
        <v>126</v>
      </c>
      <c r="D51" s="776">
        <v>32.260314404750495</v>
      </c>
      <c r="E51" s="777">
        <v>27.685699749136177</v>
      </c>
      <c r="F51" s="777">
        <v>50.426886108965363</v>
      </c>
      <c r="G51" s="777">
        <v>43.252645806270806</v>
      </c>
      <c r="H51" s="777">
        <v>48.658806776781603</v>
      </c>
      <c r="I51" s="777">
        <v>48.470594140919566</v>
      </c>
      <c r="J51" s="777">
        <v>45.38870351304621</v>
      </c>
      <c r="K51" s="778">
        <v>43.937119340791185</v>
      </c>
      <c r="L51" s="842"/>
    </row>
    <row r="53" spans="2:14">
      <c r="B53" s="866" t="s">
        <v>402</v>
      </c>
      <c r="C53" s="420" t="s">
        <v>182</v>
      </c>
      <c r="D53" s="776">
        <v>27.651167142050507</v>
      </c>
      <c r="E53" s="777">
        <v>23.273971245901755</v>
      </c>
      <c r="F53" s="777">
        <v>41.939375233964569</v>
      </c>
      <c r="G53" s="777">
        <v>35.218020271108685</v>
      </c>
      <c r="H53" s="777">
        <v>38.190830247958722</v>
      </c>
      <c r="I53" s="777">
        <v>36.915140716124476</v>
      </c>
      <c r="J53" s="777">
        <v>33.68377770459599</v>
      </c>
      <c r="K53" s="778">
        <v>31.726130712073669</v>
      </c>
    </row>
    <row r="54" spans="2:14">
      <c r="B54" s="866"/>
      <c r="C54" s="420"/>
      <c r="D54" s="420"/>
      <c r="E54" s="420"/>
      <c r="F54" s="420"/>
      <c r="G54" s="420"/>
      <c r="H54" s="420"/>
      <c r="I54" s="420"/>
      <c r="J54" s="420"/>
      <c r="K54" s="420"/>
    </row>
    <row r="56" spans="2:14">
      <c r="B56" s="825" t="s">
        <v>368</v>
      </c>
      <c r="C56" s="826"/>
      <c r="D56" s="826"/>
      <c r="E56" s="826"/>
      <c r="F56" s="826"/>
      <c r="G56" s="826"/>
      <c r="H56" s="826"/>
      <c r="I56" s="826"/>
      <c r="J56" s="826"/>
      <c r="K56" s="826"/>
      <c r="L56" s="826"/>
      <c r="M56" s="515"/>
    </row>
    <row r="57" spans="2:14" s="32" customFormat="1">
      <c r="B57" s="516"/>
      <c r="C57" s="515"/>
      <c r="D57" s="515"/>
      <c r="E57" s="515"/>
      <c r="F57" s="515"/>
      <c r="G57" s="515"/>
      <c r="H57" s="515"/>
      <c r="I57" s="515"/>
      <c r="J57" s="515"/>
      <c r="K57" s="515"/>
      <c r="L57" s="515"/>
      <c r="M57" s="515"/>
    </row>
    <row r="58" spans="2:14">
      <c r="B58" s="388" t="s">
        <v>465</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367</v>
      </c>
      <c r="C60" s="220" t="s">
        <v>182</v>
      </c>
      <c r="D60" s="610">
        <v>20.196971144911096</v>
      </c>
      <c r="E60" s="611">
        <v>14.75583743817319</v>
      </c>
      <c r="F60" s="611">
        <v>34.440001140692786</v>
      </c>
      <c r="G60" s="611">
        <v>31.032423981205916</v>
      </c>
      <c r="H60" s="611">
        <v>32.6705415634544</v>
      </c>
      <c r="I60" s="611">
        <v>33.514058972845845</v>
      </c>
      <c r="J60" s="611">
        <v>31.499664483343985</v>
      </c>
      <c r="K60" s="713">
        <v>33.893983152748326</v>
      </c>
    </row>
    <row r="61" spans="2:14">
      <c r="B61" s="210" t="s">
        <v>370</v>
      </c>
      <c r="C61" s="220" t="s">
        <v>182</v>
      </c>
      <c r="D61" s="618">
        <v>0</v>
      </c>
      <c r="E61" s="619">
        <v>0</v>
      </c>
      <c r="F61" s="619">
        <v>5.7199081774133794E-17</v>
      </c>
      <c r="G61" s="619">
        <v>0</v>
      </c>
      <c r="H61" s="619">
        <v>0</v>
      </c>
      <c r="I61" s="619">
        <v>0</v>
      </c>
      <c r="J61" s="619">
        <v>0</v>
      </c>
      <c r="K61" s="712">
        <v>0</v>
      </c>
    </row>
    <row r="62" spans="2:14">
      <c r="B62" s="210" t="s">
        <v>371</v>
      </c>
      <c r="C62" s="220" t="s">
        <v>182</v>
      </c>
      <c r="D62" s="674">
        <v>20.196971144911096</v>
      </c>
      <c r="E62" s="675">
        <v>14.75583743817319</v>
      </c>
      <c r="F62" s="675">
        <v>34.440001140692786</v>
      </c>
      <c r="G62" s="675">
        <v>31.032423981205916</v>
      </c>
      <c r="H62" s="675">
        <v>32.6705415634544</v>
      </c>
      <c r="I62" s="675">
        <v>33.514058972845845</v>
      </c>
      <c r="J62" s="675">
        <v>31.499664483343985</v>
      </c>
      <c r="K62" s="676">
        <v>33.893983152748326</v>
      </c>
    </row>
    <row r="63" spans="2:14">
      <c r="B63" s="210"/>
      <c r="C63" s="220"/>
      <c r="D63" s="220"/>
      <c r="E63" s="220"/>
      <c r="F63" s="220"/>
      <c r="G63" s="220"/>
      <c r="H63" s="220"/>
      <c r="I63" s="220"/>
      <c r="J63" s="220"/>
      <c r="K63" s="220"/>
      <c r="L63" s="220"/>
    </row>
    <row r="64" spans="2:14">
      <c r="B64" s="538" t="s">
        <v>466</v>
      </c>
      <c r="C64" s="308"/>
      <c r="D64" s="308"/>
      <c r="E64" s="308"/>
      <c r="F64" s="308"/>
      <c r="G64" s="308"/>
      <c r="H64" s="308"/>
      <c r="I64" s="308"/>
      <c r="J64" s="308"/>
      <c r="K64" s="308"/>
      <c r="L64" s="308"/>
    </row>
    <row r="65" spans="2:13" s="32" customFormat="1">
      <c r="B65" s="539"/>
      <c r="C65" s="36"/>
      <c r="D65" s="36"/>
      <c r="E65" s="36"/>
      <c r="F65" s="36"/>
      <c r="G65" s="36"/>
      <c r="H65" s="36"/>
      <c r="I65" s="36"/>
      <c r="J65" s="36"/>
      <c r="K65" s="36"/>
      <c r="L65" s="36"/>
    </row>
    <row r="66" spans="2:13">
      <c r="B66" s="210" t="s">
        <v>358</v>
      </c>
      <c r="C66" s="220" t="s">
        <v>182</v>
      </c>
      <c r="D66" s="610">
        <v>17.383338135824999</v>
      </c>
      <c r="E66" s="611">
        <v>11.761289266254376</v>
      </c>
      <c r="F66" s="611">
        <v>32.005827634173684</v>
      </c>
      <c r="G66" s="611">
        <v>27.54283832968958</v>
      </c>
      <c r="H66" s="611">
        <v>29.014865923962212</v>
      </c>
      <c r="I66" s="611">
        <v>31.206098002103161</v>
      </c>
      <c r="J66" s="611">
        <v>36.030074186979846</v>
      </c>
      <c r="K66" s="713">
        <v>32.187136487778815</v>
      </c>
    </row>
    <row r="67" spans="2:13">
      <c r="B67" s="210" t="s">
        <v>373</v>
      </c>
      <c r="C67" s="220" t="s">
        <v>182</v>
      </c>
      <c r="D67" s="618">
        <v>0</v>
      </c>
      <c r="E67" s="619">
        <v>0</v>
      </c>
      <c r="F67" s="619">
        <v>5.7199081774133794E-17</v>
      </c>
      <c r="G67" s="619">
        <v>0</v>
      </c>
      <c r="H67" s="619">
        <v>0</v>
      </c>
      <c r="I67" s="619">
        <v>0</v>
      </c>
      <c r="J67" s="619">
        <v>0</v>
      </c>
      <c r="K67" s="712">
        <v>0</v>
      </c>
    </row>
    <row r="68" spans="2:13">
      <c r="B68" s="14" t="s">
        <v>374</v>
      </c>
      <c r="C68" s="220" t="s">
        <v>182</v>
      </c>
      <c r="D68" s="638">
        <v>17.383338135824999</v>
      </c>
      <c r="E68" s="639">
        <v>11.761289266254376</v>
      </c>
      <c r="F68" s="639">
        <v>32.005827634173684</v>
      </c>
      <c r="G68" s="639">
        <v>27.54283832968958</v>
      </c>
      <c r="H68" s="639">
        <v>29.014865923962212</v>
      </c>
      <c r="I68" s="639">
        <v>31.206098002103161</v>
      </c>
      <c r="J68" s="639">
        <v>36.030074186979846</v>
      </c>
      <c r="K68" s="640">
        <v>32.187136487778815</v>
      </c>
    </row>
    <row r="69" spans="2:13" s="32" customFormat="1">
      <c r="B69" s="539"/>
      <c r="C69" s="36"/>
      <c r="D69" s="779"/>
      <c r="E69" s="779"/>
      <c r="F69" s="779"/>
      <c r="G69" s="779"/>
      <c r="H69" s="779"/>
      <c r="I69" s="779"/>
      <c r="J69" s="779"/>
      <c r="K69" s="779"/>
      <c r="L69" s="36"/>
    </row>
    <row r="70" spans="2:13" s="32" customFormat="1">
      <c r="B70" s="540" t="s">
        <v>372</v>
      </c>
      <c r="C70" s="36"/>
      <c r="D70" s="731">
        <v>-2.8136330090860966</v>
      </c>
      <c r="E70" s="732">
        <v>-2.9945481719188134</v>
      </c>
      <c r="F70" s="732">
        <v>-2.4341735065191017</v>
      </c>
      <c r="G70" s="732">
        <v>-3.4895856515163359</v>
      </c>
      <c r="H70" s="732">
        <v>-3.6556756394921877</v>
      </c>
      <c r="I70" s="732">
        <v>-2.307960970742684</v>
      </c>
      <c r="J70" s="732">
        <v>4.5304097036358613</v>
      </c>
      <c r="K70" s="733">
        <v>-1.7068466649695111</v>
      </c>
      <c r="L70" s="36"/>
    </row>
    <row r="71" spans="2:13">
      <c r="B71" s="210" t="s">
        <v>369</v>
      </c>
      <c r="C71" s="220" t="s">
        <v>182</v>
      </c>
      <c r="D71" s="614">
        <v>0</v>
      </c>
      <c r="E71" s="615">
        <v>0</v>
      </c>
      <c r="F71" s="615">
        <v>0</v>
      </c>
      <c r="G71" s="615">
        <v>0</v>
      </c>
      <c r="H71" s="615">
        <v>0</v>
      </c>
      <c r="I71" s="615">
        <v>0</v>
      </c>
      <c r="J71" s="615">
        <v>0</v>
      </c>
      <c r="K71" s="711">
        <v>-8.3075259063307989</v>
      </c>
    </row>
    <row r="72" spans="2:13">
      <c r="B72" s="210" t="s">
        <v>420</v>
      </c>
      <c r="C72" s="220" t="s">
        <v>182</v>
      </c>
      <c r="D72" s="614">
        <v>0</v>
      </c>
      <c r="E72" s="615">
        <v>0</v>
      </c>
      <c r="F72" s="615">
        <v>0</v>
      </c>
      <c r="G72" s="615">
        <v>0</v>
      </c>
      <c r="H72" s="615">
        <v>0</v>
      </c>
      <c r="I72" s="615">
        <v>0</v>
      </c>
      <c r="J72" s="615">
        <v>0</v>
      </c>
      <c r="K72" s="711">
        <v>1.6750504232911787</v>
      </c>
    </row>
    <row r="73" spans="2:13">
      <c r="B73" s="210" t="s">
        <v>332</v>
      </c>
      <c r="C73" s="220" t="s">
        <v>182</v>
      </c>
      <c r="D73" s="780">
        <v>-2.8136330090860966</v>
      </c>
      <c r="E73" s="781">
        <v>-2.9945481719188134</v>
      </c>
      <c r="F73" s="781">
        <v>-2.4341735065191017</v>
      </c>
      <c r="G73" s="781">
        <v>-3.4895856515163359</v>
      </c>
      <c r="H73" s="781">
        <v>-3.6556756394921877</v>
      </c>
      <c r="I73" s="781">
        <v>-2.307960970742684</v>
      </c>
      <c r="J73" s="781">
        <v>4.5304097036358613</v>
      </c>
      <c r="K73" s="782">
        <v>4.9256288180701091</v>
      </c>
    </row>
    <row r="74" spans="2:13">
      <c r="B74" s="210" t="s">
        <v>120</v>
      </c>
      <c r="C74" s="220" t="s">
        <v>182</v>
      </c>
      <c r="D74" s="541" t="s">
        <v>632</v>
      </c>
      <c r="E74" s="542" t="s">
        <v>632</v>
      </c>
      <c r="F74" s="542" t="s">
        <v>632</v>
      </c>
      <c r="G74" s="542" t="s">
        <v>632</v>
      </c>
      <c r="H74" s="542" t="s">
        <v>632</v>
      </c>
      <c r="I74" s="542" t="s">
        <v>632</v>
      </c>
      <c r="J74" s="542" t="s">
        <v>632</v>
      </c>
      <c r="K74" s="543" t="s">
        <v>632</v>
      </c>
    </row>
    <row r="75" spans="2:13">
      <c r="B75" s="210"/>
      <c r="C75" s="210"/>
      <c r="D75" s="210"/>
      <c r="E75" s="210"/>
      <c r="F75" s="210"/>
      <c r="G75" s="210"/>
      <c r="H75" s="210"/>
      <c r="I75" s="210"/>
      <c r="J75" s="210"/>
      <c r="K75" s="210"/>
      <c r="L75" s="210"/>
      <c r="M75" s="210"/>
    </row>
    <row r="77" spans="2:13">
      <c r="B77" s="870" t="s">
        <v>422</v>
      </c>
      <c r="C77" s="870"/>
      <c r="D77" s="870"/>
      <c r="E77" s="870"/>
      <c r="F77" s="870"/>
      <c r="G77" s="870"/>
      <c r="H77" s="870"/>
      <c r="I77" s="870"/>
      <c r="J77" s="870"/>
      <c r="K77" s="870"/>
      <c r="L77" s="870"/>
    </row>
    <row r="79" spans="2:13">
      <c r="B79" s="14" t="s">
        <v>423</v>
      </c>
      <c r="C79" s="221" t="s">
        <v>182</v>
      </c>
      <c r="D79" s="638">
        <v>-10.648282439322379</v>
      </c>
      <c r="E79" s="639">
        <v>-11.915096320421245</v>
      </c>
      <c r="F79" s="639">
        <v>-10.619061346487058</v>
      </c>
      <c r="G79" s="639">
        <v>-7.9230309929689753</v>
      </c>
      <c r="H79" s="639">
        <v>-9.0166503423546658</v>
      </c>
      <c r="I79" s="639">
        <v>-5.6192941862369636</v>
      </c>
      <c r="J79" s="639">
        <v>2.362067526572794</v>
      </c>
      <c r="K79" s="640">
        <v>0.46460280190491687</v>
      </c>
    </row>
    <row r="80" spans="2:13">
      <c r="B80" s="14"/>
      <c r="C80" s="14"/>
      <c r="D80" s="14"/>
      <c r="E80" s="14"/>
      <c r="F80" s="14"/>
      <c r="G80" s="14"/>
      <c r="H80" s="14"/>
      <c r="I80" s="14"/>
      <c r="J80" s="14"/>
      <c r="K80" s="14"/>
    </row>
    <row r="81" spans="2:11">
      <c r="B81" s="14" t="s">
        <v>434</v>
      </c>
      <c r="C81" s="221" t="s">
        <v>182</v>
      </c>
      <c r="D81" s="638">
        <v>-10.267829006225508</v>
      </c>
      <c r="E81" s="639">
        <v>-11.512681979647379</v>
      </c>
      <c r="F81" s="639">
        <v>-9.9335475997908844</v>
      </c>
      <c r="G81" s="639">
        <v>-7.6751819414191047</v>
      </c>
      <c r="H81" s="639">
        <v>-9.1759643239965101</v>
      </c>
      <c r="I81" s="639">
        <v>-5.7090427140213151</v>
      </c>
      <c r="J81" s="639">
        <v>2.3462964823838561</v>
      </c>
      <c r="K81" s="640">
        <v>0.46100577570514645</v>
      </c>
    </row>
    <row r="83" spans="2:11">
      <c r="B83" s="14" t="s">
        <v>433</v>
      </c>
      <c r="C83" s="221" t="s">
        <v>182</v>
      </c>
      <c r="D83" s="638">
        <v>-0.38045343309687141</v>
      </c>
      <c r="E83" s="639">
        <v>-0.40241434077386629</v>
      </c>
      <c r="F83" s="639">
        <v>-0.6855137466961736</v>
      </c>
      <c r="G83" s="639">
        <v>-0.24784905154987058</v>
      </c>
      <c r="H83" s="639">
        <v>0.15931398164184429</v>
      </c>
      <c r="I83" s="639">
        <v>8.9748527784351495E-2</v>
      </c>
      <c r="J83" s="639">
        <v>1.5771044188937822E-2</v>
      </c>
      <c r="K83" s="640">
        <v>3.5970261997704256E-3</v>
      </c>
    </row>
    <row r="85" spans="2:11">
      <c r="B85" t="s">
        <v>517</v>
      </c>
      <c r="C85" s="280" t="s">
        <v>126</v>
      </c>
      <c r="D85" s="614">
        <v>-9.0143507519536179</v>
      </c>
      <c r="E85" s="614">
        <v>-9.4732818104699792</v>
      </c>
      <c r="F85" s="614">
        <v>-10.262854397094362</v>
      </c>
      <c r="G85" s="614">
        <v>-8.0797373881463965</v>
      </c>
      <c r="H85" s="614">
        <v>-8.1326146929116607</v>
      </c>
      <c r="I85" s="614">
        <v>-7.3400296422580986</v>
      </c>
      <c r="J85" s="614">
        <v>-5.430049443219862</v>
      </c>
      <c r="K85" s="614">
        <v>-5.3062767498083483</v>
      </c>
    </row>
    <row r="86" spans="2:11">
      <c r="B86" t="s">
        <v>517</v>
      </c>
      <c r="C86" s="420" t="s">
        <v>182</v>
      </c>
      <c r="D86" s="822">
        <v>-7.7264380065258678</v>
      </c>
      <c r="E86" s="822">
        <v>-7.9637101629725526</v>
      </c>
      <c r="F86" s="822">
        <v>-8.5354804697083999</v>
      </c>
      <c r="G86" s="822">
        <v>-6.5788427463024677</v>
      </c>
      <c r="H86" s="822">
        <v>-6.3830440527211652</v>
      </c>
      <c r="I86" s="822">
        <v>-5.5901569169282315</v>
      </c>
      <c r="J86" s="822">
        <v>-4.0297378910109263</v>
      </c>
      <c r="K86" s="822">
        <v>-3.8315581969108132</v>
      </c>
    </row>
    <row r="87" spans="2:11">
      <c r="B87" t="s">
        <v>518</v>
      </c>
      <c r="C87" s="280" t="s">
        <v>126</v>
      </c>
      <c r="D87" s="614">
        <v>-8.3880341846005528</v>
      </c>
      <c r="E87" s="614">
        <v>-8.9945872853414599</v>
      </c>
      <c r="F87" s="614">
        <v>-9.4386093186225413</v>
      </c>
      <c r="G87" s="614">
        <v>-7.7753441497535807</v>
      </c>
      <c r="H87" s="614">
        <v>-8.335596094447558</v>
      </c>
      <c r="I87" s="614">
        <v>-7.4578719254132118</v>
      </c>
      <c r="J87" s="614">
        <v>-5.4513008377356638</v>
      </c>
      <c r="K87" s="614">
        <v>-5.3112582261454886</v>
      </c>
    </row>
    <row r="88" spans="2:11">
      <c r="B88" t="s">
        <v>518</v>
      </c>
      <c r="C88" s="420" t="s">
        <v>182</v>
      </c>
      <c r="D88" s="822">
        <v>-7.1896055420175635</v>
      </c>
      <c r="E88" s="822">
        <v>-7.561295822198689</v>
      </c>
      <c r="F88" s="822">
        <v>-7.8499667230122228</v>
      </c>
      <c r="G88" s="822">
        <v>-6.3309936947525989</v>
      </c>
      <c r="H88" s="822">
        <v>-6.5423580343630094</v>
      </c>
      <c r="I88" s="822">
        <v>-5.6799054447125839</v>
      </c>
      <c r="J88" s="822">
        <v>-4.0455089351998659</v>
      </c>
      <c r="K88" s="822">
        <v>-3.8351552231105828</v>
      </c>
    </row>
    <row r="89" spans="2:11">
      <c r="B89" t="s">
        <v>521</v>
      </c>
      <c r="C89" s="420" t="s">
        <v>182</v>
      </c>
      <c r="D89" s="822">
        <v>-0.53683246450830424</v>
      </c>
      <c r="E89" s="822">
        <v>-0.40241434077386362</v>
      </c>
      <c r="F89" s="822">
        <v>-0.68551374669617715</v>
      </c>
      <c r="G89" s="822">
        <v>-0.2478490515498688</v>
      </c>
      <c r="H89" s="822">
        <v>0.15931398164184429</v>
      </c>
      <c r="I89" s="822">
        <v>8.9748527784352383E-2</v>
      </c>
      <c r="J89" s="822">
        <v>1.5771044188939598E-2</v>
      </c>
      <c r="K89" s="822">
        <v>3.5970261997695374E-3</v>
      </c>
    </row>
  </sheetData>
  <conditionalFormatting sqref="D6:K7">
    <cfRule type="expression" dxfId="20" priority="69">
      <formula>AND(D$6="Actuals",E$6="Forecast")</formula>
    </cfRule>
  </conditionalFormatting>
  <conditionalFormatting sqref="D5:K5">
    <cfRule type="expression" dxfId="19" priority="44">
      <formula>AND(D$5="Actuals",E$5="Forecast")</formula>
    </cfRule>
  </conditionalFormatting>
  <conditionalFormatting sqref="D36:K36">
    <cfRule type="expression" dxfId="18" priority="12">
      <formula>AND(D$5="Actuals",E$5="Actuals")</formula>
    </cfRule>
  </conditionalFormatting>
  <conditionalFormatting sqref="D12:K12 D15:K19 D24:K33">
    <cfRule type="expression" dxfId="17"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51</v>
      </c>
      <c r="B2" s="30"/>
      <c r="C2" s="30"/>
      <c r="D2" s="30"/>
      <c r="E2" s="30"/>
      <c r="F2" s="30"/>
      <c r="G2" s="30"/>
      <c r="H2" s="30"/>
      <c r="I2" s="27"/>
      <c r="J2" s="27"/>
      <c r="K2" s="27"/>
      <c r="L2" s="127"/>
    </row>
    <row r="3" spans="1:18" s="32" customFormat="1" ht="22.5">
      <c r="A3" s="128">
        <v>2019</v>
      </c>
      <c r="B3" s="942" t="s">
        <v>627</v>
      </c>
      <c r="C3" s="129"/>
      <c r="D3" s="129"/>
      <c r="E3" s="129"/>
      <c r="F3" s="129"/>
      <c r="G3" s="129"/>
      <c r="H3" s="129"/>
      <c r="I3" s="29"/>
      <c r="J3" s="29"/>
      <c r="K3" s="29"/>
      <c r="L3" s="130"/>
    </row>
    <row r="4" spans="1:18" s="2" customFormat="1" ht="12.75" customHeight="1"/>
    <row r="5" spans="1:18" s="2" customFormat="1">
      <c r="B5" s="3"/>
      <c r="C5" s="3"/>
      <c r="D5" s="410" t="s">
        <v>628</v>
      </c>
      <c r="E5" s="411" t="s">
        <v>628</v>
      </c>
      <c r="F5" s="411" t="s">
        <v>628</v>
      </c>
      <c r="G5" s="411" t="s">
        <v>628</v>
      </c>
      <c r="H5" s="411" t="s">
        <v>628</v>
      </c>
      <c r="I5" s="411" t="s">
        <v>628</v>
      </c>
      <c r="J5" s="411" t="s">
        <v>604</v>
      </c>
      <c r="K5" s="412" t="s">
        <v>604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66">
        <v>455</v>
      </c>
      <c r="E8" s="667">
        <v>540</v>
      </c>
      <c r="F8" s="667">
        <v>458</v>
      </c>
      <c r="G8" s="667">
        <v>95</v>
      </c>
      <c r="H8" s="667">
        <v>418</v>
      </c>
      <c r="I8" s="667">
        <v>423</v>
      </c>
      <c r="J8" s="667"/>
      <c r="K8" s="668"/>
    </row>
    <row r="9" spans="1:18">
      <c r="B9" s="15" t="s">
        <v>103</v>
      </c>
      <c r="C9" s="14"/>
      <c r="D9" s="783"/>
      <c r="E9" s="783"/>
      <c r="F9" s="783"/>
      <c r="G9" s="783"/>
      <c r="H9" s="783"/>
      <c r="I9" s="783"/>
      <c r="J9" s="783"/>
      <c r="K9" s="783"/>
    </row>
    <row r="10" spans="1:18">
      <c r="B10" s="456" t="s">
        <v>544</v>
      </c>
      <c r="C10" s="160" t="s">
        <v>126</v>
      </c>
      <c r="D10" s="622">
        <v>65</v>
      </c>
      <c r="E10" s="623">
        <v>97</v>
      </c>
      <c r="F10" s="623">
        <v>67</v>
      </c>
      <c r="G10" s="623" t="s">
        <v>599</v>
      </c>
      <c r="H10" s="623" t="s">
        <v>599</v>
      </c>
      <c r="I10" s="623">
        <v>0</v>
      </c>
      <c r="J10" s="623"/>
      <c r="K10" s="633"/>
    </row>
    <row r="11" spans="1:18">
      <c r="B11" s="456" t="s">
        <v>600</v>
      </c>
      <c r="C11" s="160" t="s">
        <v>126</v>
      </c>
      <c r="D11" s="624">
        <v>3</v>
      </c>
      <c r="E11" s="625">
        <v>7</v>
      </c>
      <c r="F11" s="625">
        <v>8</v>
      </c>
      <c r="G11" s="625" t="s">
        <v>599</v>
      </c>
      <c r="H11" s="625">
        <v>3</v>
      </c>
      <c r="I11" s="625">
        <v>2.1217269146101785</v>
      </c>
      <c r="J11" s="625"/>
      <c r="K11" s="634"/>
    </row>
    <row r="12" spans="1:18">
      <c r="B12" s="456" t="s">
        <v>601</v>
      </c>
      <c r="C12" s="160" t="s">
        <v>126</v>
      </c>
      <c r="D12" s="635">
        <v>262</v>
      </c>
      <c r="E12" s="636">
        <v>299</v>
      </c>
      <c r="F12" s="636">
        <v>257</v>
      </c>
      <c r="G12" s="636">
        <v>67</v>
      </c>
      <c r="H12" s="636">
        <v>258</v>
      </c>
      <c r="I12" s="636">
        <v>260.54644164235492</v>
      </c>
      <c r="J12" s="636"/>
      <c r="K12" s="637"/>
      <c r="Q12" s="226"/>
    </row>
    <row r="13" spans="1:18">
      <c r="B13" s="14" t="s">
        <v>104</v>
      </c>
      <c r="C13" s="160" t="s">
        <v>126</v>
      </c>
      <c r="D13" s="771">
        <v>125</v>
      </c>
      <c r="E13" s="772">
        <v>137</v>
      </c>
      <c r="F13" s="772">
        <v>126</v>
      </c>
      <c r="G13" s="772">
        <v>28</v>
      </c>
      <c r="H13" s="772">
        <v>157</v>
      </c>
      <c r="I13" s="772">
        <v>160.3318314430349</v>
      </c>
      <c r="J13" s="772">
        <v>0</v>
      </c>
      <c r="K13" s="773">
        <v>0</v>
      </c>
      <c r="R13" s="225"/>
    </row>
    <row r="14" spans="1:18">
      <c r="C14" s="14"/>
      <c r="Q14" s="226"/>
    </row>
    <row r="15" spans="1:18">
      <c r="B15" s="14" t="s">
        <v>493</v>
      </c>
      <c r="C15" s="160" t="s">
        <v>126</v>
      </c>
      <c r="D15" s="622"/>
      <c r="E15" s="623"/>
      <c r="F15" s="623"/>
      <c r="G15" s="623"/>
      <c r="H15" s="623"/>
      <c r="I15" s="623"/>
      <c r="J15" s="623"/>
      <c r="K15" s="633"/>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51</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628</v>
      </c>
      <c r="E5" s="411" t="s">
        <v>628</v>
      </c>
      <c r="F5" s="411" t="s">
        <v>628</v>
      </c>
      <c r="G5" s="411" t="s">
        <v>628</v>
      </c>
      <c r="H5" s="411" t="s">
        <v>628</v>
      </c>
      <c r="I5" s="411" t="s">
        <v>628</v>
      </c>
      <c r="J5" s="411" t="s">
        <v>629</v>
      </c>
      <c r="K5" s="412" t="s">
        <v>629</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382</v>
      </c>
      <c r="C8" s="160" t="s">
        <v>126</v>
      </c>
      <c r="D8" s="784">
        <v>2.6980305765068207</v>
      </c>
      <c r="E8" s="785">
        <v>4.2065578828095811</v>
      </c>
      <c r="F8" s="785">
        <v>4.2148215773252673</v>
      </c>
      <c r="G8" s="785">
        <v>4.6507180964146082</v>
      </c>
      <c r="H8" s="785">
        <v>13.787584320054618</v>
      </c>
      <c r="I8" s="785">
        <v>14.238977677111226</v>
      </c>
      <c r="J8" s="785"/>
      <c r="K8" s="786"/>
    </row>
    <row r="9" spans="1:12">
      <c r="B9" s="16" t="s">
        <v>23</v>
      </c>
      <c r="D9" s="783"/>
      <c r="E9" s="783"/>
      <c r="F9" s="783"/>
      <c r="G9" s="783"/>
      <c r="H9" s="783"/>
      <c r="I9" s="783"/>
      <c r="J9" s="783"/>
      <c r="K9" s="783"/>
    </row>
    <row r="10" spans="1:12">
      <c r="B10" t="s">
        <v>22</v>
      </c>
      <c r="C10" s="160" t="s">
        <v>126</v>
      </c>
      <c r="D10" s="705">
        <v>2.6980305765068207</v>
      </c>
      <c r="E10" s="706">
        <v>4.2065578828095811</v>
      </c>
      <c r="F10" s="706">
        <v>4.2148215773252673</v>
      </c>
      <c r="G10" s="706">
        <v>4.5047973697656465</v>
      </c>
      <c r="H10" s="706">
        <v>13.371413805717138</v>
      </c>
      <c r="I10" s="706">
        <v>13.809182106983405</v>
      </c>
      <c r="J10" s="706"/>
      <c r="K10" s="707"/>
    </row>
    <row r="11" spans="1:12">
      <c r="B11" t="s">
        <v>24</v>
      </c>
      <c r="C11" s="160" t="s">
        <v>126</v>
      </c>
      <c r="D11" s="787">
        <v>0</v>
      </c>
      <c r="E11" s="788">
        <v>0</v>
      </c>
      <c r="F11" s="788">
        <v>0</v>
      </c>
      <c r="G11" s="788">
        <v>0.14592072664896194</v>
      </c>
      <c r="H11" s="788">
        <v>0.41617051433748048</v>
      </c>
      <c r="I11" s="788">
        <v>0.4297955701278211</v>
      </c>
      <c r="J11" s="788"/>
      <c r="K11" s="789"/>
    </row>
    <row r="12" spans="1:12">
      <c r="D12" s="783"/>
      <c r="E12" s="783"/>
      <c r="F12" s="783"/>
      <c r="G12" s="783"/>
      <c r="H12" s="783"/>
      <c r="I12" s="783"/>
      <c r="J12" s="783"/>
      <c r="K12" s="783"/>
    </row>
    <row r="13" spans="1:12">
      <c r="D13" s="783"/>
      <c r="E13" s="783"/>
      <c r="F13" s="783"/>
      <c r="G13" s="783"/>
      <c r="H13" s="783"/>
      <c r="I13" s="783"/>
      <c r="J13" s="783"/>
      <c r="K13" s="783"/>
    </row>
    <row r="14" spans="1:12">
      <c r="B14" t="s">
        <v>22</v>
      </c>
      <c r="C14" s="220" t="s">
        <v>182</v>
      </c>
      <c r="D14" s="17">
        <v>2.3125532345824631</v>
      </c>
      <c r="E14" s="17">
        <v>3.5362410231941581</v>
      </c>
      <c r="F14" s="17">
        <v>3.5054114444759956</v>
      </c>
      <c r="G14" s="17">
        <v>3.6679847470196241</v>
      </c>
      <c r="H14" s="17">
        <v>10.4948195127758</v>
      </c>
      <c r="I14" s="17">
        <v>10.517054921419405</v>
      </c>
      <c r="J14" s="17">
        <v>0</v>
      </c>
      <c r="K14" s="17">
        <v>0</v>
      </c>
    </row>
    <row r="15" spans="1:12">
      <c r="D15" s="783"/>
      <c r="E15" s="783"/>
      <c r="F15" s="783"/>
      <c r="G15" s="783"/>
      <c r="H15" s="783"/>
      <c r="I15" s="783"/>
      <c r="J15" s="783"/>
      <c r="K15" s="783"/>
    </row>
    <row r="16" spans="1:12">
      <c r="D16" s="783"/>
      <c r="E16" s="783"/>
      <c r="F16" s="783"/>
      <c r="G16" s="783"/>
      <c r="H16" s="783"/>
      <c r="I16" s="783"/>
      <c r="J16" s="783"/>
      <c r="K16" s="783"/>
    </row>
    <row r="17" spans="2:11" s="2" customFormat="1">
      <c r="B17" s="14" t="s">
        <v>312</v>
      </c>
      <c r="C17" s="220" t="s">
        <v>182</v>
      </c>
      <c r="D17" s="790">
        <v>4.4000000000000004</v>
      </c>
      <c r="E17" s="790">
        <v>4.4000000000000004</v>
      </c>
      <c r="F17" s="790">
        <v>3.5</v>
      </c>
      <c r="G17" s="790">
        <v>3.5</v>
      </c>
      <c r="H17" s="790">
        <v>3.5</v>
      </c>
      <c r="I17" s="790">
        <v>10.199999999999999</v>
      </c>
      <c r="J17" s="790">
        <v>10.199999999999999</v>
      </c>
      <c r="K17" s="790">
        <v>10.199999999999999</v>
      </c>
    </row>
    <row r="18" spans="2:11" s="2" customFormat="1">
      <c r="B18" s="210" t="s">
        <v>313</v>
      </c>
      <c r="C18" s="220" t="s">
        <v>182</v>
      </c>
      <c r="D18" s="790">
        <v>0</v>
      </c>
      <c r="E18" s="790">
        <v>0</v>
      </c>
      <c r="F18" s="790">
        <v>0</v>
      </c>
      <c r="G18" s="790">
        <v>0</v>
      </c>
      <c r="H18" s="790">
        <v>0</v>
      </c>
      <c r="I18" s="790">
        <v>-0.4</v>
      </c>
      <c r="J18" s="790">
        <v>-0.4</v>
      </c>
      <c r="K18" s="790">
        <v>-0.4</v>
      </c>
    </row>
    <row r="19" spans="2:11" s="2" customFormat="1">
      <c r="B19" s="14" t="s">
        <v>314</v>
      </c>
      <c r="C19" s="220" t="s">
        <v>182</v>
      </c>
      <c r="D19" s="17">
        <v>4.4000000000000004</v>
      </c>
      <c r="E19" s="17">
        <v>4.4000000000000004</v>
      </c>
      <c r="F19" s="17">
        <v>3.5</v>
      </c>
      <c r="G19" s="17">
        <v>3.5</v>
      </c>
      <c r="H19" s="17">
        <v>3.5</v>
      </c>
      <c r="I19" s="17">
        <v>10.6</v>
      </c>
      <c r="J19" s="17">
        <v>10.6</v>
      </c>
      <c r="K19" s="17">
        <v>10.6</v>
      </c>
    </row>
    <row r="20" spans="2:11" s="2" customFormat="1">
      <c r="B20" s="14"/>
      <c r="C20" s="14"/>
      <c r="D20" s="14"/>
      <c r="E20" s="14"/>
      <c r="F20" s="14"/>
      <c r="G20" s="14"/>
      <c r="H20" s="14"/>
      <c r="I20" s="14"/>
      <c r="J20" s="14"/>
      <c r="K20" s="14"/>
    </row>
    <row r="21" spans="2:11" s="2" customFormat="1">
      <c r="B21" s="14"/>
      <c r="C21" s="14"/>
      <c r="D21" s="994" t="s">
        <v>116</v>
      </c>
      <c r="E21" s="14"/>
      <c r="F21" s="14"/>
      <c r="G21" s="14"/>
      <c r="H21" s="14"/>
      <c r="I21" s="14"/>
      <c r="J21" s="14"/>
      <c r="K21" s="14"/>
    </row>
    <row r="22" spans="2:11" s="2" customFormat="1" ht="12.75" customHeight="1">
      <c r="B22" s="14"/>
      <c r="C22" s="14"/>
      <c r="D22" s="995"/>
      <c r="E22" s="14"/>
      <c r="F22" s="14"/>
      <c r="G22" s="14"/>
      <c r="H22" s="14"/>
      <c r="I22" s="14"/>
      <c r="J22" s="14"/>
      <c r="K22" s="14"/>
    </row>
    <row r="23" spans="2:11">
      <c r="C23" s="14"/>
      <c r="D23" s="996"/>
      <c r="E23" s="14"/>
    </row>
    <row r="24" spans="2:11">
      <c r="B24" s="14" t="s">
        <v>115</v>
      </c>
      <c r="C24" s="14"/>
      <c r="D24" s="550">
        <v>42460</v>
      </c>
    </row>
    <row r="25" spans="2:11">
      <c r="B25" s="14"/>
      <c r="C25" s="14"/>
      <c r="D25" s="41"/>
      <c r="E25" s="42"/>
      <c r="F25" s="42"/>
    </row>
    <row r="26" spans="2:11">
      <c r="B26" s="210" t="s">
        <v>311</v>
      </c>
      <c r="C26" s="14"/>
      <c r="D26" s="550">
        <v>42460</v>
      </c>
      <c r="E26" s="42"/>
      <c r="F26" s="42"/>
    </row>
    <row r="27" spans="2:11">
      <c r="B27" s="210"/>
      <c r="C27" s="14"/>
      <c r="D27" s="41"/>
      <c r="E27" s="42"/>
      <c r="F27" s="42"/>
    </row>
    <row r="28" spans="2:11">
      <c r="B28" s="14"/>
      <c r="D28" s="381" t="s">
        <v>280</v>
      </c>
      <c r="E28" s="42"/>
      <c r="F28" s="42"/>
    </row>
    <row r="29" spans="2:11">
      <c r="B29" t="s">
        <v>25</v>
      </c>
      <c r="D29" s="790">
        <v>120.6</v>
      </c>
    </row>
    <row r="30" spans="2:11">
      <c r="B30" t="s">
        <v>26</v>
      </c>
      <c r="D30" s="790">
        <v>18243.3</v>
      </c>
    </row>
    <row r="31" spans="2:11">
      <c r="D31" s="783"/>
    </row>
    <row r="32" spans="2:11">
      <c r="B32" t="s">
        <v>27</v>
      </c>
      <c r="D32" s="790">
        <v>103.9</v>
      </c>
    </row>
    <row r="33" spans="2:4">
      <c r="B33" t="s">
        <v>28</v>
      </c>
      <c r="D33" s="790">
        <v>16725.7</v>
      </c>
    </row>
    <row r="34" spans="2:4">
      <c r="D34" s="783"/>
    </row>
    <row r="35" spans="2:4">
      <c r="B35" s="44" t="s">
        <v>30</v>
      </c>
      <c r="D35" s="17">
        <v>16.699999999999989</v>
      </c>
    </row>
    <row r="36" spans="2:4">
      <c r="B36" s="44" t="s">
        <v>29</v>
      </c>
      <c r="D36" s="17">
        <v>1517.5999999999985</v>
      </c>
    </row>
    <row r="37" spans="2:4">
      <c r="D37" s="783"/>
    </row>
    <row r="38" spans="2:4">
      <c r="B38" t="s">
        <v>31</v>
      </c>
      <c r="D38" s="790">
        <v>68.3</v>
      </c>
    </row>
    <row r="39" spans="2:4">
      <c r="B39" t="s">
        <v>32</v>
      </c>
      <c r="D39" s="790">
        <v>5.9</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51</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628</v>
      </c>
      <c r="E5" s="411" t="s">
        <v>628</v>
      </c>
      <c r="F5" s="411" t="s">
        <v>628</v>
      </c>
      <c r="G5" s="411" t="s">
        <v>628</v>
      </c>
      <c r="H5" s="411" t="s">
        <v>628</v>
      </c>
      <c r="I5" s="411" t="s">
        <v>628</v>
      </c>
      <c r="J5" s="411" t="s">
        <v>629</v>
      </c>
      <c r="K5" s="412" t="s">
        <v>629</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94"/>
      <c r="E7" s="794"/>
      <c r="F7" s="794"/>
      <c r="G7" s="794"/>
      <c r="H7" s="794"/>
      <c r="I7" s="794"/>
      <c r="J7" s="794"/>
      <c r="K7" s="794"/>
    </row>
    <row r="8" spans="1:19">
      <c r="B8" s="52" t="s">
        <v>456</v>
      </c>
      <c r="C8" s="220" t="s">
        <v>182</v>
      </c>
      <c r="D8" s="791">
        <v>0.51551915482242272</v>
      </c>
      <c r="E8" s="791">
        <v>0.60077563223430552</v>
      </c>
      <c r="F8" s="791">
        <v>0.46274723664622158</v>
      </c>
      <c r="G8" s="791">
        <v>0.78951531885081716</v>
      </c>
      <c r="H8" s="791">
        <v>0.2144369196146251</v>
      </c>
      <c r="I8" s="791">
        <v>0.7108874941544705</v>
      </c>
      <c r="J8" s="791">
        <v>0.94827793783023462</v>
      </c>
      <c r="K8" s="791">
        <v>0.82825165474011253</v>
      </c>
    </row>
    <row r="9" spans="1:19">
      <c r="D9" s="794"/>
      <c r="E9" s="794"/>
      <c r="F9" s="794"/>
      <c r="G9" s="794"/>
      <c r="H9" s="794"/>
      <c r="I9" s="794"/>
      <c r="J9" s="794"/>
      <c r="K9" s="794"/>
    </row>
    <row r="10" spans="1:19">
      <c r="B10" s="14" t="s">
        <v>440</v>
      </c>
      <c r="D10" s="794"/>
      <c r="E10" s="794"/>
      <c r="F10" s="794"/>
      <c r="G10" s="794"/>
      <c r="H10" s="794"/>
      <c r="I10" s="794"/>
      <c r="J10" s="794"/>
      <c r="K10" s="794"/>
    </row>
    <row r="11" spans="1:19">
      <c r="B11" s="45" t="s">
        <v>596</v>
      </c>
      <c r="C11" s="160" t="s">
        <v>126</v>
      </c>
      <c r="D11" s="666">
        <v>0.375</v>
      </c>
      <c r="E11" s="667">
        <v>0.375</v>
      </c>
      <c r="F11" s="667">
        <v>0</v>
      </c>
      <c r="G11" s="667">
        <v>0</v>
      </c>
      <c r="H11" s="667">
        <v>0</v>
      </c>
      <c r="I11" s="667">
        <v>0</v>
      </c>
      <c r="J11" s="667">
        <v>0</v>
      </c>
      <c r="K11" s="668">
        <v>0</v>
      </c>
    </row>
    <row r="12" spans="1:19">
      <c r="B12" s="45" t="s">
        <v>597</v>
      </c>
      <c r="C12" s="160" t="s">
        <v>126</v>
      </c>
      <c r="D12" s="666">
        <v>0</v>
      </c>
      <c r="E12" s="667">
        <v>0</v>
      </c>
      <c r="F12" s="667">
        <v>0</v>
      </c>
      <c r="G12" s="667">
        <v>0</v>
      </c>
      <c r="H12" s="667">
        <v>0</v>
      </c>
      <c r="I12" s="667">
        <v>0.50600000000000001</v>
      </c>
      <c r="J12" s="667">
        <v>0</v>
      </c>
      <c r="K12" s="668">
        <v>0</v>
      </c>
    </row>
    <row r="13" spans="1:19">
      <c r="B13" s="45" t="s">
        <v>598</v>
      </c>
      <c r="C13" s="160" t="s">
        <v>126</v>
      </c>
      <c r="D13" s="666">
        <v>0</v>
      </c>
      <c r="E13" s="667">
        <v>0</v>
      </c>
      <c r="F13" s="667">
        <v>0</v>
      </c>
      <c r="G13" s="667">
        <v>0</v>
      </c>
      <c r="H13" s="667">
        <v>0</v>
      </c>
      <c r="I13" s="667">
        <v>0</v>
      </c>
      <c r="J13" s="667">
        <v>0</v>
      </c>
      <c r="K13" s="668">
        <v>0</v>
      </c>
    </row>
    <row r="14" spans="1:19">
      <c r="B14" s="14" t="s">
        <v>453</v>
      </c>
      <c r="C14" s="160" t="s">
        <v>126</v>
      </c>
      <c r="D14" s="791">
        <v>0.375</v>
      </c>
      <c r="E14" s="792">
        <v>0.375</v>
      </c>
      <c r="F14" s="792">
        <v>0</v>
      </c>
      <c r="G14" s="792">
        <v>0</v>
      </c>
      <c r="H14" s="792">
        <v>0</v>
      </c>
      <c r="I14" s="792">
        <v>0.50600000000000001</v>
      </c>
      <c r="J14" s="792">
        <v>0</v>
      </c>
      <c r="K14" s="793">
        <v>0</v>
      </c>
    </row>
    <row r="15" spans="1:19">
      <c r="B15" s="36" t="s">
        <v>447</v>
      </c>
      <c r="C15" s="160" t="s">
        <v>126</v>
      </c>
      <c r="D15" s="666"/>
      <c r="E15" s="667"/>
      <c r="F15" s="667"/>
      <c r="G15" s="667"/>
      <c r="H15" s="667"/>
      <c r="I15" s="667">
        <v>0</v>
      </c>
      <c r="J15" s="667">
        <v>0</v>
      </c>
      <c r="K15" s="668">
        <v>0</v>
      </c>
    </row>
    <row r="16" spans="1:19">
      <c r="B16" s="52" t="s">
        <v>454</v>
      </c>
      <c r="C16" s="160" t="s">
        <v>126</v>
      </c>
      <c r="D16" s="791">
        <v>0.375</v>
      </c>
      <c r="E16" s="791">
        <v>0.375</v>
      </c>
      <c r="F16" s="791">
        <v>0</v>
      </c>
      <c r="G16" s="791">
        <v>0</v>
      </c>
      <c r="H16" s="791">
        <v>0</v>
      </c>
      <c r="I16" s="791">
        <v>0.50600000000000001</v>
      </c>
      <c r="J16" s="791">
        <v>0</v>
      </c>
      <c r="K16" s="791">
        <v>0</v>
      </c>
    </row>
    <row r="18" spans="2:11">
      <c r="B18" s="14" t="s">
        <v>451</v>
      </c>
      <c r="D18" s="794"/>
      <c r="E18" s="794"/>
      <c r="F18" s="794"/>
      <c r="G18" s="794"/>
      <c r="H18" s="794"/>
      <c r="I18" s="794"/>
      <c r="J18" s="794"/>
      <c r="K18" s="794"/>
    </row>
    <row r="19" spans="2:11">
      <c r="B19" s="880" t="s">
        <v>452</v>
      </c>
      <c r="C19" s="160" t="s">
        <v>126</v>
      </c>
      <c r="D19" s="666">
        <v>0.29409163890000001</v>
      </c>
      <c r="E19" s="667">
        <v>0.429944879</v>
      </c>
      <c r="F19" s="667">
        <v>0.69549504699999998</v>
      </c>
      <c r="G19" s="667">
        <v>1.2120437982459999</v>
      </c>
      <c r="H19" s="667">
        <v>0.33730043099999996</v>
      </c>
      <c r="I19" s="667">
        <v>0.52767260999999999</v>
      </c>
      <c r="J19" s="667">
        <v>1.5775299485355452</v>
      </c>
      <c r="K19" s="668">
        <v>1.3819702386610699</v>
      </c>
    </row>
    <row r="20" spans="2:11">
      <c r="B20" s="36" t="s">
        <v>447</v>
      </c>
      <c r="C20" s="160" t="s">
        <v>126</v>
      </c>
      <c r="D20" s="666">
        <v>6.7641076947000001E-2</v>
      </c>
      <c r="E20" s="667">
        <v>9.0288424589999999E-2</v>
      </c>
      <c r="F20" s="667">
        <v>0.1390990094</v>
      </c>
      <c r="G20" s="667">
        <v>0.2424087596492</v>
      </c>
      <c r="H20" s="667">
        <v>6.4087081889999994E-2</v>
      </c>
      <c r="I20" s="667">
        <v>0.1002577959</v>
      </c>
      <c r="J20" s="667">
        <v>0.29973069022175358</v>
      </c>
      <c r="K20" s="668">
        <v>0.2349349405723819</v>
      </c>
    </row>
    <row r="21" spans="2:11">
      <c r="B21" s="52" t="s">
        <v>455</v>
      </c>
      <c r="C21" s="160" t="s">
        <v>126</v>
      </c>
      <c r="D21" s="791">
        <v>0.22645056195300001</v>
      </c>
      <c r="E21" s="791">
        <v>0.33965645441000003</v>
      </c>
      <c r="F21" s="791">
        <v>0.5563960376</v>
      </c>
      <c r="G21" s="791">
        <v>0.9696350385968</v>
      </c>
      <c r="H21" s="791">
        <v>0.27321334910999995</v>
      </c>
      <c r="I21" s="791">
        <v>0.42741481409999998</v>
      </c>
      <c r="J21" s="791">
        <v>1.2777992583137916</v>
      </c>
      <c r="K21" s="791">
        <v>1.147035298088688</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8" activePane="bottomLeft" state="frozen"/>
      <selection activeCell="B75" sqref="A1:XFD1048576"/>
      <selection pane="bottomLeft" activeCell="W46" sqref="W46:W47"/>
    </sheetView>
  </sheetViews>
  <sheetFormatPr defaultRowHeight="12.4"/>
  <cols>
    <col min="1" max="1" width="8.41015625" customWidth="1"/>
    <col min="2" max="2" width="35.1171875" customWidth="1"/>
    <col min="8" max="8" width="10.1171875" bestFit="1" customWidth="1"/>
    <col min="9" max="9" width="9.3515625" bestFit="1" customWidth="1"/>
    <col min="14" max="14" width="9" customWidth="1"/>
  </cols>
  <sheetData>
    <row r="1" spans="1:14" ht="20.65">
      <c r="A1" s="382" t="s">
        <v>364</v>
      </c>
      <c r="B1" s="429"/>
      <c r="C1" s="429"/>
      <c r="D1" s="429"/>
      <c r="E1" s="429"/>
      <c r="F1" s="429"/>
      <c r="G1" s="429"/>
      <c r="H1" s="429"/>
      <c r="I1" s="429"/>
      <c r="J1" s="429"/>
      <c r="K1" s="429"/>
      <c r="L1" s="429"/>
      <c r="M1" s="429"/>
      <c r="N1" s="430"/>
    </row>
    <row r="2" spans="1:14" ht="20.65">
      <c r="A2" s="126" t="str">
        <f>'RFPR cover'!C5</f>
        <v>Cadent-EOE</v>
      </c>
      <c r="B2" s="314"/>
      <c r="C2" s="314"/>
      <c r="D2" s="314"/>
      <c r="E2" s="314"/>
      <c r="F2" s="314"/>
      <c r="G2" s="314"/>
      <c r="H2" s="314"/>
      <c r="I2" s="314"/>
      <c r="J2" s="314"/>
      <c r="K2" s="314"/>
      <c r="L2" s="314"/>
      <c r="M2" s="314"/>
      <c r="N2" s="315"/>
    </row>
    <row r="3" spans="1:14" ht="20.65">
      <c r="A3" s="273">
        <f>'RFPR cover'!C7</f>
        <v>2019</v>
      </c>
      <c r="B3" s="316"/>
      <c r="C3" s="316"/>
      <c r="D3" s="316"/>
      <c r="E3" s="316"/>
      <c r="F3" s="316"/>
      <c r="G3" s="316"/>
      <c r="H3" s="316"/>
      <c r="I3" s="316"/>
      <c r="J3" s="316"/>
      <c r="K3" s="316"/>
      <c r="L3" s="316"/>
      <c r="M3" s="316"/>
      <c r="N3" s="317"/>
    </row>
    <row r="6" spans="1:14">
      <c r="A6" s="31"/>
      <c r="B6" s="21">
        <v>2018</v>
      </c>
      <c r="C6" s="20" t="s">
        <v>61</v>
      </c>
      <c r="D6" s="18"/>
      <c r="E6" s="18"/>
      <c r="F6" s="877"/>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9" t="s">
        <v>37</v>
      </c>
      <c r="C13" s="580" t="s">
        <v>38</v>
      </c>
      <c r="D13" s="580" t="s">
        <v>190</v>
      </c>
      <c r="E13" s="580" t="s">
        <v>39</v>
      </c>
      <c r="F13" s="580" t="s">
        <v>40</v>
      </c>
      <c r="G13" s="581" t="s">
        <v>319</v>
      </c>
    </row>
    <row r="14" spans="1:14">
      <c r="A14" s="31"/>
      <c r="B14" s="170" t="s">
        <v>72</v>
      </c>
      <c r="C14" s="178">
        <v>2010</v>
      </c>
      <c r="D14" s="171" t="str">
        <f>IF(VALUE(C14)&lt;='RFPR cover'!$C$7,"Actual","Forecast")</f>
        <v>Actual</v>
      </c>
      <c r="E14" s="394">
        <v>215.767</v>
      </c>
      <c r="F14" s="524">
        <v>221.75</v>
      </c>
      <c r="G14" s="172">
        <v>0.28000000000000003</v>
      </c>
      <c r="H14" s="878"/>
      <c r="J14" s="879"/>
    </row>
    <row r="15" spans="1:14">
      <c r="A15" s="31"/>
      <c r="B15" s="173" t="s">
        <v>73</v>
      </c>
      <c r="C15" s="179">
        <v>2011</v>
      </c>
      <c r="D15" s="174" t="str">
        <f>IF(VALUE(C15)&lt;='RFPR cover'!$C$7,"Actual","Forecast")</f>
        <v>Actual</v>
      </c>
      <c r="E15" s="395">
        <v>226.47499999999999</v>
      </c>
      <c r="F15" s="525">
        <v>233.45</v>
      </c>
      <c r="G15" s="175">
        <v>0.28000000000000003</v>
      </c>
      <c r="H15" s="878"/>
      <c r="J15" s="879"/>
    </row>
    <row r="16" spans="1:14" ht="14.25" customHeight="1">
      <c r="A16" s="31"/>
      <c r="B16" s="173" t="s">
        <v>74</v>
      </c>
      <c r="C16" s="179">
        <v>2012</v>
      </c>
      <c r="D16" s="174" t="str">
        <f>IF(VALUE(C16)&lt;='RFPR cover'!$C$7,"Actual","Forecast")</f>
        <v>Actual</v>
      </c>
      <c r="E16" s="395">
        <v>237.34200000000001</v>
      </c>
      <c r="F16" s="525">
        <v>241.65</v>
      </c>
      <c r="G16" s="175">
        <v>0.26</v>
      </c>
      <c r="H16" s="878"/>
      <c r="J16" s="879"/>
    </row>
    <row r="17" spans="2:10">
      <c r="B17" s="173" t="s">
        <v>75</v>
      </c>
      <c r="C17" s="179">
        <v>2013</v>
      </c>
      <c r="D17" s="174" t="str">
        <f>IF(VALUE(C17)&lt;='RFPR cover'!$C$7,"Actual","Forecast")</f>
        <v>Actual</v>
      </c>
      <c r="E17" s="395">
        <v>244.67500000000001</v>
      </c>
      <c r="F17" s="525">
        <v>249.1</v>
      </c>
      <c r="G17" s="175">
        <v>0.24</v>
      </c>
      <c r="H17" s="878"/>
      <c r="J17" s="879"/>
    </row>
    <row r="18" spans="2:10">
      <c r="B18" s="173" t="s">
        <v>76</v>
      </c>
      <c r="C18" s="179">
        <v>2014</v>
      </c>
      <c r="D18" s="174" t="str">
        <f>IF(VALUE(C18)&lt;='RFPR cover'!$C$7,"Actual","Forecast")</f>
        <v>Actual</v>
      </c>
      <c r="E18" s="395">
        <v>251.733</v>
      </c>
      <c r="F18" s="525">
        <v>255.25</v>
      </c>
      <c r="G18" s="175">
        <v>0.23</v>
      </c>
      <c r="H18" s="878"/>
      <c r="I18" s="544"/>
      <c r="J18" s="879"/>
    </row>
    <row r="19" spans="2:10">
      <c r="B19" s="173" t="s">
        <v>77</v>
      </c>
      <c r="C19" s="179">
        <v>2015</v>
      </c>
      <c r="D19" s="174" t="str">
        <f>IF(VALUE(C19)&lt;='RFPR cover'!$C$7,"Actual","Forecast")</f>
        <v>Actual</v>
      </c>
      <c r="E19" s="395">
        <v>256.66699999999997</v>
      </c>
      <c r="F19" s="525">
        <v>257.55</v>
      </c>
      <c r="G19" s="175">
        <v>0.21</v>
      </c>
      <c r="H19" s="878"/>
      <c r="I19" s="544"/>
      <c r="J19" s="879"/>
    </row>
    <row r="20" spans="2:10">
      <c r="B20" s="173" t="s">
        <v>78</v>
      </c>
      <c r="C20" s="179">
        <v>2016</v>
      </c>
      <c r="D20" s="174" t="str">
        <f>IF(VALUE(C20)&lt;='RFPR cover'!$C$7,"Actual","Forecast")</f>
        <v>Actual</v>
      </c>
      <c r="E20" s="395">
        <v>259.43299999999999</v>
      </c>
      <c r="F20" s="525">
        <v>261.25</v>
      </c>
      <c r="G20" s="175">
        <v>0.2</v>
      </c>
      <c r="H20" s="878"/>
      <c r="I20" s="544"/>
      <c r="J20" s="879"/>
    </row>
    <row r="21" spans="2:10">
      <c r="B21" s="173" t="s">
        <v>79</v>
      </c>
      <c r="C21" s="179">
        <v>2017</v>
      </c>
      <c r="D21" s="174" t="str">
        <f>IF(VALUE(C21)&lt;='RFPR cover'!$C$7,"Actual","Forecast")</f>
        <v>Actual</v>
      </c>
      <c r="E21" s="395">
        <v>264.99200000000002</v>
      </c>
      <c r="F21" s="525">
        <v>269.95000000000005</v>
      </c>
      <c r="G21" s="175">
        <v>0.2</v>
      </c>
      <c r="H21" s="878"/>
      <c r="I21" s="544"/>
      <c r="J21" s="879"/>
    </row>
    <row r="22" spans="2:10">
      <c r="B22" s="173" t="s">
        <v>61</v>
      </c>
      <c r="C22" s="179">
        <v>2018</v>
      </c>
      <c r="D22" s="174" t="str">
        <f>IF(VALUE(C22)&lt;='RFPR cover'!$C$7,"Actual","Forecast")</f>
        <v>Actual</v>
      </c>
      <c r="E22" s="395">
        <v>274.90800000000002</v>
      </c>
      <c r="F22" s="525">
        <v>279</v>
      </c>
      <c r="G22" s="175">
        <v>0.19</v>
      </c>
      <c r="H22" s="878"/>
      <c r="I22" s="544"/>
      <c r="J22" s="879"/>
    </row>
    <row r="23" spans="2:10">
      <c r="B23" s="527" t="s">
        <v>62</v>
      </c>
      <c r="C23" s="528">
        <v>2019</v>
      </c>
      <c r="D23" s="174" t="str">
        <f>IF(VALUE(C23)&lt;='RFPR cover'!$C$7,"Actual","Forecast")</f>
        <v>Actual</v>
      </c>
      <c r="E23" s="526">
        <v>283.30799999999999</v>
      </c>
      <c r="F23" s="526">
        <v>286.64999999999998</v>
      </c>
      <c r="G23" s="175">
        <v>0.19</v>
      </c>
      <c r="H23" s="878"/>
      <c r="J23" s="879"/>
    </row>
    <row r="24" spans="2:10">
      <c r="B24" s="527" t="s">
        <v>63</v>
      </c>
      <c r="C24" s="528">
        <v>2020</v>
      </c>
      <c r="D24" s="174" t="str">
        <f>IF(VALUE(C24)&lt;='RFPR cover'!$C$7,"Actual","Forecast")</f>
        <v>Forecast</v>
      </c>
      <c r="E24" s="526">
        <f t="shared" ref="E24:F27" si="0">E23*(1+INDEX($D$43:$J$43,0,MATCH($C24,$D$42:$J$42,0)))</f>
        <v>290.74483500000002</v>
      </c>
      <c r="F24" s="526">
        <f t="shared" si="0"/>
        <v>294.17456249999998</v>
      </c>
      <c r="G24" s="175">
        <v>0.19</v>
      </c>
      <c r="H24" s="878"/>
      <c r="J24" s="879"/>
    </row>
    <row r="25" spans="2:10">
      <c r="B25" s="527" t="s">
        <v>64</v>
      </c>
      <c r="C25" s="528">
        <v>2021</v>
      </c>
      <c r="D25" s="174" t="str">
        <f>IF(VALUE(C25)&lt;='RFPR cover'!$C$7,"Actual","Forecast")</f>
        <v>Forecast</v>
      </c>
      <c r="E25" s="526">
        <f t="shared" si="0"/>
        <v>298.81300417124999</v>
      </c>
      <c r="F25" s="526">
        <f t="shared" ref="F25" si="1">F24*(1+INDEX($D$43:$J$43,0,MATCH($C25,$D$42:$J$42,0)))</f>
        <v>302.33790660937495</v>
      </c>
      <c r="G25" s="175">
        <v>0.17</v>
      </c>
      <c r="H25" s="878"/>
      <c r="J25" s="879"/>
    </row>
    <row r="26" spans="2:10">
      <c r="B26" s="527" t="s">
        <v>65</v>
      </c>
      <c r="C26" s="528">
        <v>2022</v>
      </c>
      <c r="D26" s="174" t="str">
        <f>IF(VALUE(C26)&lt;='RFPR cover'!$C$7,"Actual","Forecast")</f>
        <v>Forecast</v>
      </c>
      <c r="E26" s="526">
        <f t="shared" si="0"/>
        <v>307.85209754743033</v>
      </c>
      <c r="F26" s="526">
        <f t="shared" ref="F26" si="2">F25*(1+INDEX($D$43:$J$43,0,MATCH($C26,$D$42:$J$42,0)))</f>
        <v>311.48362828430857</v>
      </c>
      <c r="G26" s="175">
        <v>0.17</v>
      </c>
      <c r="H26" s="878"/>
      <c r="J26" s="879"/>
    </row>
    <row r="27" spans="2:10">
      <c r="B27" s="527" t="s">
        <v>66</v>
      </c>
      <c r="C27" s="528">
        <v>2023</v>
      </c>
      <c r="D27" s="174" t="str">
        <f>IF(VALUE(C27)&lt;='RFPR cover'!$C$7,"Actual","Forecast")</f>
        <v>Forecast</v>
      </c>
      <c r="E27" s="526">
        <f t="shared" si="0"/>
        <v>317.31854954701384</v>
      </c>
      <c r="F27" s="526">
        <f t="shared" ref="F27" si="3">F26*(1+INDEX($D$43:$J$43,0,MATCH($C27,$D$42:$J$42,0)))</f>
        <v>321.06174985405107</v>
      </c>
      <c r="G27" s="175">
        <v>0.17</v>
      </c>
      <c r="H27" s="878"/>
      <c r="J27" s="879"/>
    </row>
    <row r="28" spans="2:10">
      <c r="B28" s="527" t="s">
        <v>203</v>
      </c>
      <c r="C28" s="528">
        <v>2024</v>
      </c>
      <c r="D28" s="174" t="str">
        <f>IF(VALUE(C28)&lt;='RFPR cover'!$C$7,"Actual","Forecast")</f>
        <v>Forecast</v>
      </c>
      <c r="E28" s="397"/>
      <c r="F28" s="397"/>
      <c r="G28" s="175">
        <v>0.17</v>
      </c>
    </row>
    <row r="29" spans="2:10">
      <c r="B29" s="527" t="s">
        <v>204</v>
      </c>
      <c r="C29" s="528">
        <v>2025</v>
      </c>
      <c r="D29" s="174" t="str">
        <f>IF(VALUE(C29)&lt;='RFPR cover'!$C$7,"Actual","Forecast")</f>
        <v>Forecast</v>
      </c>
      <c r="E29" s="397"/>
      <c r="F29" s="397"/>
      <c r="G29" s="175">
        <v>0.17</v>
      </c>
    </row>
    <row r="30" spans="2:10">
      <c r="B30" s="529" t="s">
        <v>205</v>
      </c>
      <c r="C30" s="530">
        <v>2026</v>
      </c>
      <c r="D30" s="176" t="str">
        <f>IF(VALUE(C30)&lt;='RFPR cover'!$C$7,"Actual","Forecast")</f>
        <v>Forecast</v>
      </c>
      <c r="E30" s="396"/>
      <c r="F30" s="396"/>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Actuals</v>
      </c>
      <c r="H32" s="363" t="str">
        <f>IF(H33&lt;='RFPR cover'!$C$7,"Actuals","Forecast")</f>
        <v>Actuals</v>
      </c>
      <c r="I32" s="363" t="str">
        <f>IF(I33&lt;='RFPR cover'!$C$7,"Actuals","Forecast")</f>
        <v>Forecast</v>
      </c>
      <c r="J32" s="364" t="str">
        <f>IF(J33&lt;='RFPR cover'!$C$7,"Actuals","Forecast")</f>
        <v>Forecast</v>
      </c>
    </row>
    <row r="33" spans="2:13" ht="15.75" customHeight="1">
      <c r="B33" s="304"/>
      <c r="C33" s="92">
        <f>'RFPR cover'!$C$13</f>
        <v>2014</v>
      </c>
      <c r="D33" s="93">
        <f t="shared" ref="D33:J33" si="4">C33+1</f>
        <v>2015</v>
      </c>
      <c r="E33" s="93">
        <f t="shared" si="4"/>
        <v>2016</v>
      </c>
      <c r="F33" s="93">
        <f t="shared" si="4"/>
        <v>2017</v>
      </c>
      <c r="G33" s="93">
        <f t="shared" si="4"/>
        <v>2018</v>
      </c>
      <c r="H33" s="93">
        <f t="shared" si="4"/>
        <v>2019</v>
      </c>
      <c r="I33" s="93">
        <f t="shared" si="4"/>
        <v>2020</v>
      </c>
      <c r="J33" s="335">
        <f t="shared" si="4"/>
        <v>2021</v>
      </c>
    </row>
    <row r="34" spans="2:13" ht="15.75" customHeight="1">
      <c r="B34" s="522" t="s">
        <v>365</v>
      </c>
      <c r="C34" s="520">
        <f>INDEX(Data!$E$14:$E$30,MATCH(C$33,Data!$C$14:$C$30,0),0)/IF('RFPR cover'!$C$6="ED1",Data!$E$17,Data!$E$14)</f>
        <v>1.1666890673736021</v>
      </c>
      <c r="D34" s="517">
        <f>INDEX(Data!$E$14:$E$30,MATCH(D$33,Data!$C$14:$C$30,0),0)/IF('RFPR cover'!$C$6="ED1",Data!$E$17,Data!$E$14)</f>
        <v>1.1895563269638081</v>
      </c>
      <c r="E34" s="517">
        <f>INDEX(Data!$E$14:$E$30,MATCH(E$33,Data!$C$14:$C$30,0),0)/IF('RFPR cover'!$C$6="ED1",Data!$E$17,Data!$E$14)</f>
        <v>1.2023757108362261</v>
      </c>
      <c r="F34" s="517">
        <f>INDEX(Data!$E$14:$E$30,MATCH(F$33,Data!$C$14:$C$30,0),0)/IF('RFPR cover'!$C$6="ED1",Data!$E$17,Data!$E$14)</f>
        <v>1.2281396135646323</v>
      </c>
      <c r="G34" s="517">
        <f>INDEX(Data!$E$14:$E$30,MATCH(G$33,Data!$C$14:$C$30,0),0)/IF('RFPR cover'!$C$6="ED1",Data!$E$17,Data!$E$14)</f>
        <v>1.2740965949380583</v>
      </c>
      <c r="H34" s="517">
        <f>INDEX(Data!$E$14:$E$30,MATCH(H$33,Data!$C$14:$C$30,0),0)/IF('RFPR cover'!$C$6="ED1",Data!$E$17,Data!$E$14)</f>
        <v>1.3130274787154661</v>
      </c>
      <c r="I34" s="518">
        <f>INDEX(Data!$E$14:$E$30,MATCH(I$33,Data!$C$14:$C$30,0),0)/IF('RFPR cover'!$C$6="ED1",Data!$E$17,Data!$E$14)</f>
        <v>1.3474944500317474</v>
      </c>
      <c r="J34" s="519">
        <f>INDEX(Data!$E$14:$E$30,MATCH(J$33,Data!$C$14:$C$30,0),0)/IF('RFPR cover'!$C$6="ED1",Data!$E$17,Data!$E$14)</f>
        <v>1.3848874210201281</v>
      </c>
    </row>
    <row r="35" spans="2:13" ht="15.75" customHeight="1">
      <c r="B35" s="523" t="s">
        <v>40</v>
      </c>
      <c r="C35" s="521">
        <f>INDEX(Data!$F$14:$F$30,MATCH(C$33,Data!$C$14:$C$30,0),0)/IF('RFPR cover'!$C$6="ED1",Data!$E$17,Data!$E$14)</f>
        <v>1.1829890576408812</v>
      </c>
      <c r="D35" s="521">
        <f>INDEX(Data!$F$14:$F$30,MATCH(D$33,Data!$C$14:$C$30,0),0)/IF('RFPR cover'!$C$6="ED1",Data!$E$17,Data!$E$14)</f>
        <v>1.1936487043894572</v>
      </c>
      <c r="E35" s="521">
        <f>INDEX(Data!$F$14:$F$30,MATCH(E$33,Data!$C$14:$C$30,0),0)/IF('RFPR cover'!$C$6="ED1",Data!$E$17,Data!$E$14)</f>
        <v>1.2107968317676012</v>
      </c>
      <c r="F35" s="521">
        <f>INDEX(Data!$F$14:$F$30,MATCH(F$33,Data!$C$14:$C$30,0),0)/IF('RFPR cover'!$C$6="ED1",Data!$E$17,Data!$E$14)</f>
        <v>1.2511181042513455</v>
      </c>
      <c r="G35" s="521">
        <f>INDEX(Data!$F$14:$F$30,MATCH(G$33,Data!$C$14:$C$30,0),0)/IF('RFPR cover'!$C$6="ED1",Data!$E$17,Data!$E$14)</f>
        <v>1.2930614968924812</v>
      </c>
      <c r="H35" s="521">
        <f>INDEX(Data!$F$14:$F$30,MATCH(H$33,Data!$C$14:$C$30,0),0)/IF('RFPR cover'!$C$6="ED1",Data!$E$17,Data!$E$14)</f>
        <v>1.3285164089040491</v>
      </c>
      <c r="I35" s="948">
        <f>INDEX(Data!$F$14:$F$30,MATCH(I$33,Data!$C$14:$C$30,0),0)/IF('RFPR cover'!$C$6="ED1",Data!$E$17,Data!$E$14)</f>
        <v>1.3633899646377805</v>
      </c>
      <c r="J35" s="521">
        <f>INDEX(Data!$F$14:$F$30,MATCH(J$33,Data!$C$14:$C$30,0),0)/IF('RFPR cover'!$C$6="ED1",Data!$E$17,Data!$E$14)</f>
        <v>1.4012240361564787</v>
      </c>
    </row>
    <row r="36" spans="2:13">
      <c r="B36" s="523" t="s">
        <v>495</v>
      </c>
      <c r="C36" s="521">
        <f>INDEX(Data!$E$14:$E$30,MATCH(C$33,Data!$C$14:$C$30,0))/INDEX(Data!$E$14:$E$30,MATCH(C$33-1,Data!$C$14:$C$30,0))</f>
        <v>1.0288464289363441</v>
      </c>
      <c r="D36" s="521">
        <f>INDEX(Data!$E$14:$E$30,MATCH(D$33,Data!$C$14:$C$30,0))/INDEX(Data!$E$14:$E$30,MATCH(D$33-1,Data!$C$14:$C$30,0))</f>
        <v>1.0196001318857677</v>
      </c>
      <c r="E36" s="521">
        <f>INDEX(Data!$E$14:$E$30,MATCH(E$33,Data!$C$14:$C$30,0))/INDEX(Data!$E$14:$E$30,MATCH(E$33-1,Data!$C$14:$C$30,0))</f>
        <v>1.0107766093810269</v>
      </c>
      <c r="F36" s="521">
        <f>INDEX(Data!$E$14:$E$30,MATCH(F$33,Data!$C$14:$C$30,0))/INDEX(Data!$E$14:$E$30,MATCH(F$33-1,Data!$C$14:$C$30,0))</f>
        <v>1.0214274976583551</v>
      </c>
      <c r="G36" s="521">
        <f>INDEX(Data!$E$14:$E$30,MATCH(G$33,Data!$C$14:$C$30,0))/INDEX(Data!$E$14:$E$30,MATCH(G$33-1,Data!$C$14:$C$30,0))</f>
        <v>1.0374199975848328</v>
      </c>
      <c r="H36" s="521">
        <f>INDEX(Data!$E$14:$E$30,MATCH(H$33,Data!$C$14:$C$30,0))/INDEX(Data!$E$14:$E$30,MATCH(H$33-1,Data!$C$14:$C$30,0))</f>
        <v>1.0305556768082411</v>
      </c>
      <c r="I36" s="521">
        <f>INDEX(Data!$E$14:$E$30,MATCH(I$33,Data!$C$14:$C$30,0))/INDEX(Data!$E$14:$E$30,MATCH(I$33-1,Data!$C$14:$C$30,0))</f>
        <v>1.0262500000000001</v>
      </c>
      <c r="J36" s="521">
        <f>INDEX(Data!$E$14:$E$30,MATCH(J$33,Data!$C$14:$C$30,0))/INDEX(Data!$E$14:$E$30,MATCH(J$33-1,Data!$C$14:$C$30,0))</f>
        <v>1.0277499999999999</v>
      </c>
    </row>
    <row r="37" spans="2:13" ht="15.75" customHeight="1">
      <c r="B37" s="14" t="s">
        <v>273</v>
      </c>
      <c r="F37" s="544"/>
    </row>
    <row r="38" spans="2:13">
      <c r="C38" s="537" t="s">
        <v>274</v>
      </c>
      <c r="D38" s="119">
        <v>2017</v>
      </c>
      <c r="E38" s="120">
        <f t="shared" ref="E38:J38" si="5">D38+1</f>
        <v>2018</v>
      </c>
      <c r="F38" s="120">
        <f t="shared" si="5"/>
        <v>2019</v>
      </c>
      <c r="G38" s="120">
        <f t="shared" si="5"/>
        <v>2020</v>
      </c>
      <c r="H38" s="120">
        <f t="shared" si="5"/>
        <v>2021</v>
      </c>
      <c r="I38" s="120">
        <f t="shared" si="5"/>
        <v>2022</v>
      </c>
      <c r="J38" s="204">
        <f t="shared" si="5"/>
        <v>2023</v>
      </c>
      <c r="K38" s="963" t="s">
        <v>375</v>
      </c>
      <c r="L38" s="963"/>
      <c r="M38" s="963"/>
    </row>
    <row r="39" spans="2:13">
      <c r="B39" t="s">
        <v>376</v>
      </c>
      <c r="C39" s="210"/>
      <c r="D39" s="795"/>
      <c r="E39" s="795"/>
      <c r="F39" s="796">
        <v>2.5999999999999999E-2</v>
      </c>
      <c r="G39" s="796">
        <v>2.7E-2</v>
      </c>
      <c r="H39" s="796">
        <v>0.03</v>
      </c>
      <c r="I39" s="796">
        <v>3.1E-2</v>
      </c>
      <c r="J39" s="797">
        <v>0.03</v>
      </c>
      <c r="K39" s="964" t="s">
        <v>525</v>
      </c>
      <c r="L39" s="964"/>
      <c r="M39" s="964"/>
    </row>
    <row r="41" spans="2:13">
      <c r="B41" s="14" t="s">
        <v>275</v>
      </c>
    </row>
    <row r="42" spans="2:13">
      <c r="C42" s="536" t="s">
        <v>276</v>
      </c>
      <c r="D42" s="119">
        <v>2017</v>
      </c>
      <c r="E42" s="120">
        <f t="shared" ref="E42:J42" si="6">D42+1</f>
        <v>2018</v>
      </c>
      <c r="F42" s="120">
        <f t="shared" si="6"/>
        <v>2019</v>
      </c>
      <c r="G42" s="120">
        <f t="shared" si="6"/>
        <v>2020</v>
      </c>
      <c r="H42" s="120">
        <f t="shared" si="6"/>
        <v>2021</v>
      </c>
      <c r="I42" s="120">
        <f t="shared" si="6"/>
        <v>2022</v>
      </c>
      <c r="J42" s="204">
        <f t="shared" si="6"/>
        <v>2023</v>
      </c>
    </row>
    <row r="43" spans="2:13">
      <c r="B43" t="s">
        <v>277</v>
      </c>
      <c r="D43" s="598"/>
      <c r="E43" s="599"/>
      <c r="F43" s="599"/>
      <c r="G43" s="798">
        <f>(F39*0.75)+(G39*0.25)</f>
        <v>2.6249999999999999E-2</v>
      </c>
      <c r="H43" s="798">
        <f>(G39*0.75)+(H39*0.25)</f>
        <v>2.775E-2</v>
      </c>
      <c r="I43" s="798">
        <f>(H39*0.75)+(I39*0.25)</f>
        <v>3.0249999999999999E-2</v>
      </c>
      <c r="J43" s="799">
        <f>(I39*0.75)+(J39*0.25)</f>
        <v>3.075E-2</v>
      </c>
    </row>
    <row r="45" spans="2:13">
      <c r="B45" s="334" t="str">
        <f>"Selected Capitalisation rates for "&amp;'RFPR cover'!C5</f>
        <v>Selected Capitalisation rates for Cadent-EOE</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tr">
        <f>INDEX($G$54:$G$57,MATCH(LEFT('RFPR cover'!$C$6,2),Data!$E$54:$E$57,0),0)</f>
        <v>Totex excluding repex</v>
      </c>
      <c r="C48" s="332">
        <f>INDEX($F$73:$F$100,MATCH('RFPR cover'!$C$5,Data!$B$73:$B$100,0),0)</f>
        <v>0.26634501855794862</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7">C50+1</f>
        <v>2015</v>
      </c>
      <c r="E50" s="93">
        <f t="shared" si="7"/>
        <v>2016</v>
      </c>
      <c r="F50" s="93">
        <f t="shared" si="7"/>
        <v>2017</v>
      </c>
      <c r="G50" s="93">
        <f t="shared" si="7"/>
        <v>2018</v>
      </c>
      <c r="H50" s="93">
        <f t="shared" si="7"/>
        <v>2019</v>
      </c>
      <c r="I50" s="93">
        <f t="shared" si="7"/>
        <v>2020</v>
      </c>
      <c r="J50" s="93">
        <f t="shared" si="7"/>
        <v>2021</v>
      </c>
      <c r="K50" s="43"/>
      <c r="L50" s="43"/>
    </row>
    <row r="51" spans="2:20">
      <c r="B51" s="336" t="str">
        <f>INDEX($J$54:$J$57,MATCH(LEFT('RFPR cover'!$C$6,2),Data!$E$54:$E$57,0),0)</f>
        <v>Repex</v>
      </c>
      <c r="C51" s="338">
        <f>IFERROR(INDEX(C$106:C$115,MATCH('RFPR cover'!$C$5,Data!$B$106:$B$115,0),0),0)</f>
        <v>0.5</v>
      </c>
      <c r="D51" s="320">
        <f>IFERROR(INDEX(D$106:D$115,MATCH('RFPR cover'!$C$5,Data!$B$106:$B$115,0),0),0)</f>
        <v>0.5714285714285714</v>
      </c>
      <c r="E51" s="320">
        <f>IFERROR(INDEX(E$106:E$115,MATCH('RFPR cover'!$C$5,Data!$B$106:$B$115,0),0),0)</f>
        <v>0.64285714285714279</v>
      </c>
      <c r="F51" s="320">
        <f>IFERROR(INDEX(F$106:F$115,MATCH('RFPR cover'!$C$5,Data!$B$106:$B$115,0),0),0)</f>
        <v>0.71428571428571419</v>
      </c>
      <c r="G51" s="320">
        <f>IFERROR(INDEX(G$106:G$115,MATCH('RFPR cover'!$C$5,Data!$B$106:$B$115,0),0),0)</f>
        <v>0.78571428571428559</v>
      </c>
      <c r="H51" s="320">
        <f>IFERROR(INDEX(H$106:H$115,MATCH('RFPR cover'!$C$5,Data!$B$106:$B$115,0),0),0)</f>
        <v>0.85714285714285698</v>
      </c>
      <c r="I51" s="320">
        <f>IFERROR(INDEX(I$106:I$115,MATCH('RFPR cover'!$C$5,Data!$B$106:$B$115,0),0),0)</f>
        <v>0.92857142857142838</v>
      </c>
      <c r="J51" s="320">
        <f>IFERROR(INDEX(J$106:J$115,MATCH('RFPR cover'!$C$5,Data!$B$106:$B$115,0),0),0)</f>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68" t="s">
        <v>251</v>
      </c>
      <c r="H54" s="969"/>
      <c r="I54" s="970"/>
      <c r="J54" s="977" t="s">
        <v>253</v>
      </c>
      <c r="K54" s="978"/>
    </row>
    <row r="55" spans="2:20">
      <c r="B55" s="324"/>
      <c r="C55" s="324"/>
      <c r="E55" s="322" t="s">
        <v>172</v>
      </c>
      <c r="F55" s="351" t="s">
        <v>182</v>
      </c>
      <c r="G55" s="971" t="s">
        <v>251</v>
      </c>
      <c r="H55" s="972"/>
      <c r="I55" s="973"/>
      <c r="J55" s="979" t="s">
        <v>253</v>
      </c>
      <c r="K55" s="980"/>
    </row>
    <row r="56" spans="2:20">
      <c r="B56" s="324"/>
      <c r="C56" s="324"/>
      <c r="E56" s="322" t="s">
        <v>171</v>
      </c>
      <c r="F56" s="351" t="s">
        <v>182</v>
      </c>
      <c r="G56" s="971" t="s">
        <v>242</v>
      </c>
      <c r="H56" s="972"/>
      <c r="I56" s="973"/>
      <c r="J56" s="979" t="s">
        <v>243</v>
      </c>
      <c r="K56" s="980"/>
    </row>
    <row r="57" spans="2:20">
      <c r="B57" s="324"/>
      <c r="C57" s="324"/>
      <c r="E57" s="323" t="s">
        <v>173</v>
      </c>
      <c r="F57" s="352" t="s">
        <v>182</v>
      </c>
      <c r="G57" s="974" t="s">
        <v>252</v>
      </c>
      <c r="H57" s="975"/>
      <c r="I57" s="976"/>
      <c r="J57" s="981" t="s">
        <v>254</v>
      </c>
      <c r="K57" s="98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f t="shared" ref="D62:L62" si="8">C62+1</f>
        <v>2015</v>
      </c>
      <c r="E62" s="120">
        <f t="shared" si="8"/>
        <v>2016</v>
      </c>
      <c r="F62" s="120">
        <f t="shared" si="8"/>
        <v>2017</v>
      </c>
      <c r="G62" s="120">
        <f t="shared" si="8"/>
        <v>2018</v>
      </c>
      <c r="H62" s="120">
        <f t="shared" si="8"/>
        <v>2019</v>
      </c>
      <c r="I62" s="120">
        <f t="shared" si="8"/>
        <v>2020</v>
      </c>
      <c r="J62" s="120">
        <f t="shared" si="8"/>
        <v>2021</v>
      </c>
      <c r="K62" s="120">
        <f t="shared" si="8"/>
        <v>2022</v>
      </c>
      <c r="L62" s="204">
        <f t="shared" si="8"/>
        <v>2023</v>
      </c>
    </row>
    <row r="63" spans="2:20">
      <c r="B63" s="467" t="s">
        <v>348</v>
      </c>
      <c r="C63" s="594"/>
      <c r="D63" s="595"/>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82"/>
      <c r="D64" s="583"/>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6"/>
      <c r="L65" s="597"/>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3"/>
      <c r="L66" s="584"/>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3"/>
      <c r="L67" s="584"/>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5"/>
      <c r="L68" s="586"/>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472</v>
      </c>
      <c r="K71" s="965" t="s">
        <v>344</v>
      </c>
      <c r="L71" s="966"/>
      <c r="M71" s="966"/>
      <c r="N71" s="966"/>
      <c r="O71" s="966"/>
      <c r="P71" s="966"/>
      <c r="Q71" s="966"/>
      <c r="R71" s="966"/>
      <c r="S71" s="966"/>
      <c r="T71" s="967"/>
    </row>
    <row r="72" spans="1:20">
      <c r="A72" s="353" t="s">
        <v>187</v>
      </c>
      <c r="B72" s="69" t="s">
        <v>67</v>
      </c>
      <c r="C72" s="325"/>
      <c r="D72" s="71"/>
      <c r="E72" s="70"/>
      <c r="F72" s="70"/>
      <c r="G72" s="71"/>
      <c r="H72" s="72"/>
      <c r="I72" s="72"/>
      <c r="J72" s="450"/>
      <c r="K72" s="451">
        <v>2014</v>
      </c>
      <c r="L72" s="452">
        <f t="shared" ref="L72:T72" si="9">K72+1</f>
        <v>2015</v>
      </c>
      <c r="M72" s="452">
        <f t="shared" si="9"/>
        <v>2016</v>
      </c>
      <c r="N72" s="452">
        <f t="shared" si="9"/>
        <v>2017</v>
      </c>
      <c r="O72" s="452">
        <f t="shared" si="9"/>
        <v>2018</v>
      </c>
      <c r="P72" s="452">
        <f t="shared" si="9"/>
        <v>2019</v>
      </c>
      <c r="Q72" s="452">
        <f t="shared" si="9"/>
        <v>2020</v>
      </c>
      <c r="R72" s="452">
        <f t="shared" si="9"/>
        <v>2021</v>
      </c>
      <c r="S72" s="452">
        <f t="shared" si="9"/>
        <v>2022</v>
      </c>
      <c r="T72" s="453">
        <f t="shared" si="9"/>
        <v>2023</v>
      </c>
    </row>
    <row r="73" spans="1:20">
      <c r="A73" s="61" t="s">
        <v>170</v>
      </c>
      <c r="B73" s="73" t="s">
        <v>41</v>
      </c>
      <c r="C73" s="326">
        <v>0.06</v>
      </c>
      <c r="D73" s="327">
        <v>0.58109999999999995</v>
      </c>
      <c r="E73" s="328">
        <v>0.65</v>
      </c>
      <c r="F73" s="328">
        <v>0.68</v>
      </c>
      <c r="G73" s="359">
        <v>2016</v>
      </c>
      <c r="H73" s="360" t="str">
        <f t="shared" ref="H73:H97" si="10">VLOOKUP($A73,$E$54:$F$57,2,FALSE)</f>
        <v>£m 12/13</v>
      </c>
      <c r="I73" s="360" t="s">
        <v>268</v>
      </c>
      <c r="J73" s="450" t="s">
        <v>473</v>
      </c>
      <c r="K73" s="582"/>
      <c r="L73" s="583"/>
      <c r="M73" s="458">
        <f t="shared" ref="M73:M82" si="11">E$64</f>
        <v>2.5499999999999998E-2</v>
      </c>
      <c r="N73" s="458">
        <f t="shared" ref="N73:N82" si="12">F$64</f>
        <v>2.4199999999999999E-2</v>
      </c>
      <c r="O73" s="458">
        <f t="shared" ref="O73:O82" si="13">G$64</f>
        <v>2.29E-2</v>
      </c>
      <c r="P73" s="458">
        <f t="shared" ref="P73:P82" si="14">H$64</f>
        <v>2.0899999999999998E-2</v>
      </c>
      <c r="Q73" s="458">
        <f t="shared" ref="Q73:Q82" si="15">I$64</f>
        <v>1.9400000000000001E-2</v>
      </c>
      <c r="R73" s="458">
        <f t="shared" ref="R73:R82" si="16">J$64</f>
        <v>1.8200000000000001E-2</v>
      </c>
      <c r="S73" s="458">
        <f t="shared" ref="S73:S82" si="17">K$64</f>
        <v>1.72E-2</v>
      </c>
      <c r="T73" s="462">
        <f t="shared" ref="T73:T82" si="18">L$64</f>
        <v>1.6299999999999999E-2</v>
      </c>
    </row>
    <row r="74" spans="1:20">
      <c r="A74" s="61" t="s">
        <v>170</v>
      </c>
      <c r="B74" s="73" t="s">
        <v>42</v>
      </c>
      <c r="C74" s="326">
        <v>0.06</v>
      </c>
      <c r="D74" s="327">
        <v>0.55843703457782867</v>
      </c>
      <c r="E74" s="328">
        <v>0.65</v>
      </c>
      <c r="F74" s="328">
        <v>0.7</v>
      </c>
      <c r="G74" s="359">
        <v>2016</v>
      </c>
      <c r="H74" s="360" t="str">
        <f t="shared" si="10"/>
        <v>£m 12/13</v>
      </c>
      <c r="I74" s="360" t="s">
        <v>268</v>
      </c>
      <c r="J74" s="450" t="s">
        <v>473</v>
      </c>
      <c r="K74" s="582"/>
      <c r="L74" s="583"/>
      <c r="M74" s="458">
        <f t="shared" si="11"/>
        <v>2.5499999999999998E-2</v>
      </c>
      <c r="N74" s="458">
        <f t="shared" si="12"/>
        <v>2.4199999999999999E-2</v>
      </c>
      <c r="O74" s="458">
        <f t="shared" si="13"/>
        <v>2.29E-2</v>
      </c>
      <c r="P74" s="458">
        <f t="shared" si="14"/>
        <v>2.0899999999999998E-2</v>
      </c>
      <c r="Q74" s="458">
        <f t="shared" si="15"/>
        <v>1.9400000000000001E-2</v>
      </c>
      <c r="R74" s="458">
        <f t="shared" si="16"/>
        <v>1.8200000000000001E-2</v>
      </c>
      <c r="S74" s="458">
        <f t="shared" si="17"/>
        <v>1.72E-2</v>
      </c>
      <c r="T74" s="462">
        <f t="shared" si="18"/>
        <v>1.6299999999999999E-2</v>
      </c>
    </row>
    <row r="75" spans="1:20">
      <c r="A75" s="61" t="s">
        <v>170</v>
      </c>
      <c r="B75" s="73" t="s">
        <v>71</v>
      </c>
      <c r="C75" s="326">
        <v>0.06</v>
      </c>
      <c r="D75" s="327">
        <v>0.55843703457782867</v>
      </c>
      <c r="E75" s="328">
        <v>0.65</v>
      </c>
      <c r="F75" s="328">
        <v>0.72</v>
      </c>
      <c r="G75" s="359">
        <v>2016</v>
      </c>
      <c r="H75" s="360" t="str">
        <f t="shared" si="10"/>
        <v>£m 12/13</v>
      </c>
      <c r="I75" s="360" t="s">
        <v>268</v>
      </c>
      <c r="J75" s="450" t="s">
        <v>473</v>
      </c>
      <c r="K75" s="582"/>
      <c r="L75" s="583"/>
      <c r="M75" s="458">
        <f t="shared" si="11"/>
        <v>2.5499999999999998E-2</v>
      </c>
      <c r="N75" s="458">
        <f t="shared" si="12"/>
        <v>2.4199999999999999E-2</v>
      </c>
      <c r="O75" s="458">
        <f t="shared" si="13"/>
        <v>2.29E-2</v>
      </c>
      <c r="P75" s="458">
        <f t="shared" si="14"/>
        <v>2.0899999999999998E-2</v>
      </c>
      <c r="Q75" s="458">
        <f t="shared" si="15"/>
        <v>1.9400000000000001E-2</v>
      </c>
      <c r="R75" s="458">
        <f t="shared" si="16"/>
        <v>1.8200000000000001E-2</v>
      </c>
      <c r="S75" s="458">
        <f t="shared" si="17"/>
        <v>1.72E-2</v>
      </c>
      <c r="T75" s="462">
        <f t="shared" si="18"/>
        <v>1.6299999999999999E-2</v>
      </c>
    </row>
    <row r="76" spans="1:20">
      <c r="A76" s="61" t="s">
        <v>170</v>
      </c>
      <c r="B76" s="73" t="s">
        <v>57</v>
      </c>
      <c r="C76" s="326">
        <v>0.06</v>
      </c>
      <c r="D76" s="327">
        <v>0.53280000000000005</v>
      </c>
      <c r="E76" s="328">
        <v>0.65</v>
      </c>
      <c r="F76" s="328">
        <v>0.68</v>
      </c>
      <c r="G76" s="359">
        <v>2016</v>
      </c>
      <c r="H76" s="360" t="str">
        <f t="shared" si="10"/>
        <v>£m 12/13</v>
      </c>
      <c r="I76" s="360" t="s">
        <v>268</v>
      </c>
      <c r="J76" s="450" t="s">
        <v>473</v>
      </c>
      <c r="K76" s="582"/>
      <c r="L76" s="583"/>
      <c r="M76" s="458">
        <f t="shared" si="11"/>
        <v>2.5499999999999998E-2</v>
      </c>
      <c r="N76" s="458">
        <f t="shared" si="12"/>
        <v>2.4199999999999999E-2</v>
      </c>
      <c r="O76" s="458">
        <f t="shared" si="13"/>
        <v>2.29E-2</v>
      </c>
      <c r="P76" s="458">
        <f t="shared" si="14"/>
        <v>2.0899999999999998E-2</v>
      </c>
      <c r="Q76" s="458">
        <f t="shared" si="15"/>
        <v>1.9400000000000001E-2</v>
      </c>
      <c r="R76" s="458">
        <f t="shared" si="16"/>
        <v>1.8200000000000001E-2</v>
      </c>
      <c r="S76" s="458">
        <f t="shared" si="17"/>
        <v>1.72E-2</v>
      </c>
      <c r="T76" s="462">
        <f t="shared" si="18"/>
        <v>1.6299999999999999E-2</v>
      </c>
    </row>
    <row r="77" spans="1:20">
      <c r="A77" s="61" t="s">
        <v>170</v>
      </c>
      <c r="B77" s="73" t="s">
        <v>55</v>
      </c>
      <c r="C77" s="326">
        <v>0.06</v>
      </c>
      <c r="D77" s="327">
        <v>0.53280000000000005</v>
      </c>
      <c r="E77" s="328">
        <v>0.65</v>
      </c>
      <c r="F77" s="328">
        <v>0.68</v>
      </c>
      <c r="G77" s="359">
        <v>2016</v>
      </c>
      <c r="H77" s="360" t="str">
        <f t="shared" si="10"/>
        <v>£m 12/13</v>
      </c>
      <c r="I77" s="360" t="s">
        <v>268</v>
      </c>
      <c r="J77" s="450" t="s">
        <v>473</v>
      </c>
      <c r="K77" s="582"/>
      <c r="L77" s="583"/>
      <c r="M77" s="458">
        <f t="shared" si="11"/>
        <v>2.5499999999999998E-2</v>
      </c>
      <c r="N77" s="458">
        <f t="shared" si="12"/>
        <v>2.4199999999999999E-2</v>
      </c>
      <c r="O77" s="458">
        <f t="shared" si="13"/>
        <v>2.29E-2</v>
      </c>
      <c r="P77" s="458">
        <f t="shared" si="14"/>
        <v>2.0899999999999998E-2</v>
      </c>
      <c r="Q77" s="458">
        <f t="shared" si="15"/>
        <v>1.9400000000000001E-2</v>
      </c>
      <c r="R77" s="458">
        <f t="shared" si="16"/>
        <v>1.8200000000000001E-2</v>
      </c>
      <c r="S77" s="458">
        <f t="shared" si="17"/>
        <v>1.72E-2</v>
      </c>
      <c r="T77" s="462">
        <f t="shared" si="18"/>
        <v>1.6299999999999999E-2</v>
      </c>
    </row>
    <row r="78" spans="1:20">
      <c r="A78" s="61" t="s">
        <v>170</v>
      </c>
      <c r="B78" s="73" t="s">
        <v>56</v>
      </c>
      <c r="C78" s="326">
        <v>0.06</v>
      </c>
      <c r="D78" s="327">
        <v>0.53280000000000005</v>
      </c>
      <c r="E78" s="328">
        <v>0.65</v>
      </c>
      <c r="F78" s="328">
        <v>0.68</v>
      </c>
      <c r="G78" s="359">
        <v>2016</v>
      </c>
      <c r="H78" s="360" t="str">
        <f t="shared" si="10"/>
        <v>£m 12/13</v>
      </c>
      <c r="I78" s="360" t="s">
        <v>268</v>
      </c>
      <c r="J78" s="450" t="s">
        <v>473</v>
      </c>
      <c r="K78" s="582"/>
      <c r="L78" s="583"/>
      <c r="M78" s="458">
        <f t="shared" si="11"/>
        <v>2.5499999999999998E-2</v>
      </c>
      <c r="N78" s="458">
        <f t="shared" si="12"/>
        <v>2.4199999999999999E-2</v>
      </c>
      <c r="O78" s="458">
        <f t="shared" si="13"/>
        <v>2.29E-2</v>
      </c>
      <c r="P78" s="458">
        <f t="shared" si="14"/>
        <v>2.0899999999999998E-2</v>
      </c>
      <c r="Q78" s="458">
        <f t="shared" si="15"/>
        <v>1.9400000000000001E-2</v>
      </c>
      <c r="R78" s="458">
        <f t="shared" si="16"/>
        <v>1.8200000000000001E-2</v>
      </c>
      <c r="S78" s="458">
        <f t="shared" si="17"/>
        <v>1.72E-2</v>
      </c>
      <c r="T78" s="462">
        <f t="shared" si="18"/>
        <v>1.6299999999999999E-2</v>
      </c>
    </row>
    <row r="79" spans="1:20">
      <c r="A79" s="61" t="s">
        <v>170</v>
      </c>
      <c r="B79" s="73" t="s">
        <v>43</v>
      </c>
      <c r="C79" s="326">
        <v>0.06</v>
      </c>
      <c r="D79" s="327">
        <v>0.53500000000000003</v>
      </c>
      <c r="E79" s="328">
        <v>0.65</v>
      </c>
      <c r="F79" s="328">
        <v>0.8</v>
      </c>
      <c r="G79" s="359">
        <v>2016</v>
      </c>
      <c r="H79" s="360" t="str">
        <f t="shared" si="10"/>
        <v>£m 12/13</v>
      </c>
      <c r="I79" s="360" t="s">
        <v>268</v>
      </c>
      <c r="J79" s="450" t="s">
        <v>473</v>
      </c>
      <c r="K79" s="582"/>
      <c r="L79" s="583"/>
      <c r="M79" s="458">
        <f t="shared" si="11"/>
        <v>2.5499999999999998E-2</v>
      </c>
      <c r="N79" s="458">
        <f t="shared" si="12"/>
        <v>2.4199999999999999E-2</v>
      </c>
      <c r="O79" s="458">
        <f t="shared" si="13"/>
        <v>2.29E-2</v>
      </c>
      <c r="P79" s="458">
        <f t="shared" si="14"/>
        <v>2.0899999999999998E-2</v>
      </c>
      <c r="Q79" s="458">
        <f t="shared" si="15"/>
        <v>1.9400000000000001E-2</v>
      </c>
      <c r="R79" s="458">
        <f t="shared" si="16"/>
        <v>1.8200000000000001E-2</v>
      </c>
      <c r="S79" s="458">
        <f t="shared" si="17"/>
        <v>1.72E-2</v>
      </c>
      <c r="T79" s="462">
        <f t="shared" si="18"/>
        <v>1.6299999999999999E-2</v>
      </c>
    </row>
    <row r="80" spans="1:20">
      <c r="A80" s="61" t="s">
        <v>170</v>
      </c>
      <c r="B80" s="73" t="s">
        <v>44</v>
      </c>
      <c r="C80" s="326">
        <v>0.06</v>
      </c>
      <c r="D80" s="327">
        <v>0.53500000000000003</v>
      </c>
      <c r="E80" s="328">
        <v>0.65</v>
      </c>
      <c r="F80" s="328">
        <v>0.8</v>
      </c>
      <c r="G80" s="359">
        <v>2016</v>
      </c>
      <c r="H80" s="360" t="str">
        <f t="shared" si="10"/>
        <v>£m 12/13</v>
      </c>
      <c r="I80" s="360" t="s">
        <v>268</v>
      </c>
      <c r="J80" s="450" t="s">
        <v>473</v>
      </c>
      <c r="K80" s="582"/>
      <c r="L80" s="583"/>
      <c r="M80" s="458">
        <f t="shared" si="11"/>
        <v>2.5499999999999998E-2</v>
      </c>
      <c r="N80" s="458">
        <f t="shared" si="12"/>
        <v>2.4199999999999999E-2</v>
      </c>
      <c r="O80" s="458">
        <f t="shared" si="13"/>
        <v>2.29E-2</v>
      </c>
      <c r="P80" s="458">
        <f t="shared" si="14"/>
        <v>2.0899999999999998E-2</v>
      </c>
      <c r="Q80" s="458">
        <f t="shared" si="15"/>
        <v>1.9400000000000001E-2</v>
      </c>
      <c r="R80" s="458">
        <f t="shared" si="16"/>
        <v>1.8200000000000001E-2</v>
      </c>
      <c r="S80" s="458">
        <f t="shared" si="17"/>
        <v>1.72E-2</v>
      </c>
      <c r="T80" s="462">
        <f t="shared" si="18"/>
        <v>1.6299999999999999E-2</v>
      </c>
    </row>
    <row r="81" spans="1:20">
      <c r="A81" s="61" t="s">
        <v>170</v>
      </c>
      <c r="B81" s="73" t="s">
        <v>45</v>
      </c>
      <c r="C81" s="326">
        <v>0.06</v>
      </c>
      <c r="D81" s="327">
        <v>0.56469999999999998</v>
      </c>
      <c r="E81" s="328">
        <v>0.65</v>
      </c>
      <c r="F81" s="328">
        <v>0.62</v>
      </c>
      <c r="G81" s="359">
        <v>2016</v>
      </c>
      <c r="H81" s="360" t="str">
        <f t="shared" si="10"/>
        <v>£m 12/13</v>
      </c>
      <c r="I81" s="360" t="s">
        <v>268</v>
      </c>
      <c r="J81" s="450" t="s">
        <v>473</v>
      </c>
      <c r="K81" s="582"/>
      <c r="L81" s="583"/>
      <c r="M81" s="458">
        <f t="shared" si="11"/>
        <v>2.5499999999999998E-2</v>
      </c>
      <c r="N81" s="458">
        <f t="shared" si="12"/>
        <v>2.4199999999999999E-2</v>
      </c>
      <c r="O81" s="458">
        <f t="shared" si="13"/>
        <v>2.29E-2</v>
      </c>
      <c r="P81" s="458">
        <f t="shared" si="14"/>
        <v>2.0899999999999998E-2</v>
      </c>
      <c r="Q81" s="458">
        <f t="shared" si="15"/>
        <v>1.9400000000000001E-2</v>
      </c>
      <c r="R81" s="458">
        <f t="shared" si="16"/>
        <v>1.8200000000000001E-2</v>
      </c>
      <c r="S81" s="458">
        <f t="shared" si="17"/>
        <v>1.72E-2</v>
      </c>
      <c r="T81" s="462">
        <f t="shared" si="18"/>
        <v>1.6299999999999999E-2</v>
      </c>
    </row>
    <row r="82" spans="1:20">
      <c r="A82" s="61" t="s">
        <v>170</v>
      </c>
      <c r="B82" s="73" t="s">
        <v>46</v>
      </c>
      <c r="C82" s="326">
        <v>0.06</v>
      </c>
      <c r="D82" s="327">
        <v>0.56469999999999998</v>
      </c>
      <c r="E82" s="328">
        <v>0.65</v>
      </c>
      <c r="F82" s="328">
        <v>0.7</v>
      </c>
      <c r="G82" s="359">
        <v>2016</v>
      </c>
      <c r="H82" s="360" t="str">
        <f t="shared" si="10"/>
        <v>£m 12/13</v>
      </c>
      <c r="I82" s="360" t="s">
        <v>268</v>
      </c>
      <c r="J82" s="450" t="s">
        <v>473</v>
      </c>
      <c r="K82" s="582"/>
      <c r="L82" s="583"/>
      <c r="M82" s="458">
        <f t="shared" si="11"/>
        <v>2.5499999999999998E-2</v>
      </c>
      <c r="N82" s="458">
        <f t="shared" si="12"/>
        <v>2.4199999999999999E-2</v>
      </c>
      <c r="O82" s="458">
        <f t="shared" si="13"/>
        <v>2.29E-2</v>
      </c>
      <c r="P82" s="458">
        <f t="shared" si="14"/>
        <v>2.0899999999999998E-2</v>
      </c>
      <c r="Q82" s="458">
        <f t="shared" si="15"/>
        <v>1.9400000000000001E-2</v>
      </c>
      <c r="R82" s="458">
        <f t="shared" si="16"/>
        <v>1.8200000000000001E-2</v>
      </c>
      <c r="S82" s="458">
        <f t="shared" si="17"/>
        <v>1.72E-2</v>
      </c>
      <c r="T82" s="462">
        <f t="shared" si="18"/>
        <v>1.6299999999999999E-2</v>
      </c>
    </row>
    <row r="83" spans="1:20">
      <c r="A83" s="61" t="s">
        <v>170</v>
      </c>
      <c r="B83" s="73" t="s">
        <v>244</v>
      </c>
      <c r="C83" s="326">
        <v>6.4000000000000001E-2</v>
      </c>
      <c r="D83" s="327">
        <v>0.7</v>
      </c>
      <c r="E83" s="328">
        <v>0.65</v>
      </c>
      <c r="F83" s="328">
        <v>0.8</v>
      </c>
      <c r="G83" s="359">
        <v>2016</v>
      </c>
      <c r="H83" s="360" t="str">
        <f t="shared" si="10"/>
        <v>£m 12/13</v>
      </c>
      <c r="I83" s="360" t="s">
        <v>269</v>
      </c>
      <c r="J83" s="450" t="s">
        <v>474</v>
      </c>
      <c r="K83" s="582"/>
      <c r="L83" s="583"/>
      <c r="M83" s="458">
        <f t="shared" ref="M83:T86" si="19">E$63</f>
        <v>2.5499999999999998E-2</v>
      </c>
      <c r="N83" s="458">
        <f t="shared" si="19"/>
        <v>2.3799999999999998E-2</v>
      </c>
      <c r="O83" s="458">
        <f t="shared" si="19"/>
        <v>2.2200000000000001E-2</v>
      </c>
      <c r="P83" s="458">
        <f t="shared" si="19"/>
        <v>1.9099999999999999E-2</v>
      </c>
      <c r="Q83" s="458">
        <f t="shared" si="19"/>
        <v>1.5800000000000002E-2</v>
      </c>
      <c r="R83" s="458">
        <f t="shared" si="19"/>
        <v>1.1399999999999999E-2</v>
      </c>
      <c r="S83" s="458">
        <f t="shared" si="19"/>
        <v>9.1999999999999998E-3</v>
      </c>
      <c r="T83" s="462">
        <f t="shared" si="19"/>
        <v>7.1999999999999998E-3</v>
      </c>
    </row>
    <row r="84" spans="1:20">
      <c r="A84" s="61" t="s">
        <v>170</v>
      </c>
      <c r="B84" s="73" t="s">
        <v>245</v>
      </c>
      <c r="C84" s="326">
        <v>6.4000000000000001E-2</v>
      </c>
      <c r="D84" s="327">
        <v>0.7</v>
      </c>
      <c r="E84" s="328">
        <v>0.65</v>
      </c>
      <c r="F84" s="328">
        <v>0.8</v>
      </c>
      <c r="G84" s="359">
        <v>2016</v>
      </c>
      <c r="H84" s="360" t="str">
        <f t="shared" si="10"/>
        <v>£m 12/13</v>
      </c>
      <c r="I84" s="360" t="s">
        <v>269</v>
      </c>
      <c r="J84" s="450" t="s">
        <v>474</v>
      </c>
      <c r="K84" s="582"/>
      <c r="L84" s="583"/>
      <c r="M84" s="458">
        <f t="shared" si="19"/>
        <v>2.5499999999999998E-2</v>
      </c>
      <c r="N84" s="458">
        <f t="shared" si="19"/>
        <v>2.3799999999999998E-2</v>
      </c>
      <c r="O84" s="458">
        <f t="shared" si="19"/>
        <v>2.2200000000000001E-2</v>
      </c>
      <c r="P84" s="458">
        <f t="shared" si="19"/>
        <v>1.9099999999999999E-2</v>
      </c>
      <c r="Q84" s="458">
        <f t="shared" si="19"/>
        <v>1.5800000000000002E-2</v>
      </c>
      <c r="R84" s="458">
        <f t="shared" si="19"/>
        <v>1.1399999999999999E-2</v>
      </c>
      <c r="S84" s="458">
        <f t="shared" si="19"/>
        <v>9.1999999999999998E-3</v>
      </c>
      <c r="T84" s="462">
        <f t="shared" si="19"/>
        <v>7.1999999999999998E-3</v>
      </c>
    </row>
    <row r="85" spans="1:20">
      <c r="A85" s="61" t="s">
        <v>170</v>
      </c>
      <c r="B85" s="73" t="s">
        <v>246</v>
      </c>
      <c r="C85" s="326">
        <v>6.4000000000000001E-2</v>
      </c>
      <c r="D85" s="327">
        <v>0.7</v>
      </c>
      <c r="E85" s="328">
        <v>0.65</v>
      </c>
      <c r="F85" s="328">
        <v>0.8</v>
      </c>
      <c r="G85" s="359">
        <v>2016</v>
      </c>
      <c r="H85" s="360" t="str">
        <f t="shared" si="10"/>
        <v>£m 12/13</v>
      </c>
      <c r="I85" s="360" t="s">
        <v>269</v>
      </c>
      <c r="J85" s="450" t="s">
        <v>474</v>
      </c>
      <c r="K85" s="582"/>
      <c r="L85" s="583"/>
      <c r="M85" s="458">
        <f t="shared" si="19"/>
        <v>2.5499999999999998E-2</v>
      </c>
      <c r="N85" s="458">
        <f t="shared" si="19"/>
        <v>2.3799999999999998E-2</v>
      </c>
      <c r="O85" s="458">
        <f t="shared" si="19"/>
        <v>2.2200000000000001E-2</v>
      </c>
      <c r="P85" s="458">
        <f t="shared" si="19"/>
        <v>1.9099999999999999E-2</v>
      </c>
      <c r="Q85" s="458">
        <f t="shared" si="19"/>
        <v>1.5800000000000002E-2</v>
      </c>
      <c r="R85" s="458">
        <f t="shared" si="19"/>
        <v>1.1399999999999999E-2</v>
      </c>
      <c r="S85" s="458">
        <f t="shared" si="19"/>
        <v>9.1999999999999998E-3</v>
      </c>
      <c r="T85" s="462">
        <f t="shared" si="19"/>
        <v>7.1999999999999998E-3</v>
      </c>
    </row>
    <row r="86" spans="1:20">
      <c r="A86" s="61" t="s">
        <v>170</v>
      </c>
      <c r="B86" s="73" t="s">
        <v>247</v>
      </c>
      <c r="C86" s="326">
        <v>6.4000000000000001E-2</v>
      </c>
      <c r="D86" s="327">
        <v>0.7</v>
      </c>
      <c r="E86" s="328">
        <v>0.65</v>
      </c>
      <c r="F86" s="328">
        <v>0.8</v>
      </c>
      <c r="G86" s="359">
        <v>2016</v>
      </c>
      <c r="H86" s="360" t="str">
        <f t="shared" si="10"/>
        <v>£m 12/13</v>
      </c>
      <c r="I86" s="360" t="s">
        <v>269</v>
      </c>
      <c r="J86" s="450" t="s">
        <v>474</v>
      </c>
      <c r="K86" s="582"/>
      <c r="L86" s="583"/>
      <c r="M86" s="458">
        <f t="shared" si="19"/>
        <v>2.5499999999999998E-2</v>
      </c>
      <c r="N86" s="458">
        <f t="shared" si="19"/>
        <v>2.3799999999999998E-2</v>
      </c>
      <c r="O86" s="458">
        <f t="shared" si="19"/>
        <v>2.2200000000000001E-2</v>
      </c>
      <c r="P86" s="458">
        <f t="shared" si="19"/>
        <v>1.9099999999999999E-2</v>
      </c>
      <c r="Q86" s="458">
        <f t="shared" si="19"/>
        <v>1.5800000000000002E-2</v>
      </c>
      <c r="R86" s="458">
        <f t="shared" si="19"/>
        <v>1.1399999999999999E-2</v>
      </c>
      <c r="S86" s="458">
        <f t="shared" si="19"/>
        <v>9.1999999999999998E-3</v>
      </c>
      <c r="T86" s="462">
        <f t="shared" si="19"/>
        <v>7.1999999999999998E-3</v>
      </c>
    </row>
    <row r="87" spans="1:20">
      <c r="A87" s="61" t="s">
        <v>171</v>
      </c>
      <c r="B87" s="73" t="s">
        <v>51</v>
      </c>
      <c r="C87" s="326">
        <v>6.7000000000000004E-2</v>
      </c>
      <c r="D87" s="327">
        <v>0.63039999999999996</v>
      </c>
      <c r="E87" s="328">
        <v>0.65</v>
      </c>
      <c r="F87" s="328">
        <v>0.26634501855794862</v>
      </c>
      <c r="G87" s="359">
        <v>2014</v>
      </c>
      <c r="H87" s="360" t="str">
        <f t="shared" si="10"/>
        <v>£m 09/10</v>
      </c>
      <c r="I87" s="360" t="s">
        <v>268</v>
      </c>
      <c r="J87" s="450" t="s">
        <v>474</v>
      </c>
      <c r="K87" s="460">
        <f t="shared" ref="K87:R94" si="20">C$67</f>
        <v>2.92E-2</v>
      </c>
      <c r="L87" s="458">
        <f t="shared" si="20"/>
        <v>2.7199999999999998E-2</v>
      </c>
      <c r="M87" s="458">
        <f t="shared" si="20"/>
        <v>2.5499999999999998E-2</v>
      </c>
      <c r="N87" s="458">
        <f t="shared" si="20"/>
        <v>2.3800000000000002E-2</v>
      </c>
      <c r="O87" s="458">
        <f t="shared" si="20"/>
        <v>2.2200000000000001E-2</v>
      </c>
      <c r="P87" s="458">
        <f t="shared" si="20"/>
        <v>1.9099999999999999E-2</v>
      </c>
      <c r="Q87" s="458">
        <f t="shared" si="20"/>
        <v>1.5800000000000002E-2</v>
      </c>
      <c r="R87" s="458">
        <f t="shared" si="20"/>
        <v>1.1399999999999999E-2</v>
      </c>
      <c r="S87" s="583"/>
      <c r="T87" s="584"/>
    </row>
    <row r="88" spans="1:20">
      <c r="A88" s="61" t="s">
        <v>171</v>
      </c>
      <c r="B88" s="73" t="s">
        <v>52</v>
      </c>
      <c r="C88" s="326">
        <v>6.7000000000000004E-2</v>
      </c>
      <c r="D88" s="327">
        <v>0.63039999999999996</v>
      </c>
      <c r="E88" s="328">
        <v>0.65</v>
      </c>
      <c r="F88" s="328">
        <v>0.23469337831705597</v>
      </c>
      <c r="G88" s="359">
        <v>2014</v>
      </c>
      <c r="H88" s="360" t="str">
        <f t="shared" si="10"/>
        <v>£m 09/10</v>
      </c>
      <c r="I88" s="360" t="s">
        <v>268</v>
      </c>
      <c r="J88" s="450" t="s">
        <v>474</v>
      </c>
      <c r="K88" s="460">
        <f t="shared" si="20"/>
        <v>2.92E-2</v>
      </c>
      <c r="L88" s="458">
        <f t="shared" si="20"/>
        <v>2.7199999999999998E-2</v>
      </c>
      <c r="M88" s="458">
        <f t="shared" si="20"/>
        <v>2.5499999999999998E-2</v>
      </c>
      <c r="N88" s="458">
        <f t="shared" si="20"/>
        <v>2.3800000000000002E-2</v>
      </c>
      <c r="O88" s="458">
        <f t="shared" si="20"/>
        <v>2.2200000000000001E-2</v>
      </c>
      <c r="P88" s="458">
        <f t="shared" si="20"/>
        <v>1.9099999999999999E-2</v>
      </c>
      <c r="Q88" s="458">
        <f t="shared" si="20"/>
        <v>1.5800000000000002E-2</v>
      </c>
      <c r="R88" s="458">
        <f t="shared" si="20"/>
        <v>1.1399999999999999E-2</v>
      </c>
      <c r="S88" s="583"/>
      <c r="T88" s="584"/>
    </row>
    <row r="89" spans="1:20">
      <c r="A89" s="61" t="s">
        <v>171</v>
      </c>
      <c r="B89" s="73" t="s">
        <v>53</v>
      </c>
      <c r="C89" s="326">
        <v>6.7000000000000004E-2</v>
      </c>
      <c r="D89" s="327">
        <v>0.63039999999999996</v>
      </c>
      <c r="E89" s="328">
        <v>0.65</v>
      </c>
      <c r="F89" s="328">
        <v>0.24946223864843597</v>
      </c>
      <c r="G89" s="359">
        <v>2014</v>
      </c>
      <c r="H89" s="360" t="str">
        <f t="shared" si="10"/>
        <v>£m 09/10</v>
      </c>
      <c r="I89" s="360" t="s">
        <v>268</v>
      </c>
      <c r="J89" s="450" t="s">
        <v>474</v>
      </c>
      <c r="K89" s="460">
        <f t="shared" si="20"/>
        <v>2.92E-2</v>
      </c>
      <c r="L89" s="458">
        <f t="shared" si="20"/>
        <v>2.7199999999999998E-2</v>
      </c>
      <c r="M89" s="458">
        <f t="shared" si="20"/>
        <v>2.5499999999999998E-2</v>
      </c>
      <c r="N89" s="458">
        <f t="shared" si="20"/>
        <v>2.3800000000000002E-2</v>
      </c>
      <c r="O89" s="458">
        <f t="shared" si="20"/>
        <v>2.2200000000000001E-2</v>
      </c>
      <c r="P89" s="458">
        <f t="shared" si="20"/>
        <v>1.9099999999999999E-2</v>
      </c>
      <c r="Q89" s="458">
        <f t="shared" si="20"/>
        <v>1.5800000000000002E-2</v>
      </c>
      <c r="R89" s="458">
        <f t="shared" si="20"/>
        <v>1.1399999999999999E-2</v>
      </c>
      <c r="S89" s="583"/>
      <c r="T89" s="584"/>
    </row>
    <row r="90" spans="1:20">
      <c r="A90" s="61" t="s">
        <v>171</v>
      </c>
      <c r="B90" s="73" t="s">
        <v>54</v>
      </c>
      <c r="C90" s="326">
        <v>6.7000000000000004E-2</v>
      </c>
      <c r="D90" s="327">
        <v>0.63039999999999996</v>
      </c>
      <c r="E90" s="328">
        <v>0.65</v>
      </c>
      <c r="F90" s="328">
        <v>0.26095352485819256</v>
      </c>
      <c r="G90" s="359">
        <v>2014</v>
      </c>
      <c r="H90" s="360" t="str">
        <f t="shared" si="10"/>
        <v>£m 09/10</v>
      </c>
      <c r="I90" s="360" t="s">
        <v>268</v>
      </c>
      <c r="J90" s="450" t="s">
        <v>474</v>
      </c>
      <c r="K90" s="460">
        <f t="shared" si="20"/>
        <v>2.92E-2</v>
      </c>
      <c r="L90" s="458">
        <f t="shared" si="20"/>
        <v>2.7199999999999998E-2</v>
      </c>
      <c r="M90" s="458">
        <f t="shared" si="20"/>
        <v>2.5499999999999998E-2</v>
      </c>
      <c r="N90" s="458">
        <f t="shared" si="20"/>
        <v>2.3800000000000002E-2</v>
      </c>
      <c r="O90" s="458">
        <f t="shared" si="20"/>
        <v>2.2200000000000001E-2</v>
      </c>
      <c r="P90" s="458">
        <f t="shared" si="20"/>
        <v>1.9099999999999999E-2</v>
      </c>
      <c r="Q90" s="458">
        <f t="shared" si="20"/>
        <v>1.5800000000000002E-2</v>
      </c>
      <c r="R90" s="458">
        <f t="shared" si="20"/>
        <v>1.1399999999999999E-2</v>
      </c>
      <c r="S90" s="583"/>
      <c r="T90" s="584"/>
    </row>
    <row r="91" spans="1:20">
      <c r="A91" s="61" t="s">
        <v>171</v>
      </c>
      <c r="B91" s="73" t="s">
        <v>48</v>
      </c>
      <c r="C91" s="326">
        <v>6.7000000000000004E-2</v>
      </c>
      <c r="D91" s="327">
        <v>0.63980000000000004</v>
      </c>
      <c r="E91" s="328">
        <v>0.65</v>
      </c>
      <c r="F91" s="328">
        <v>0.34984411379298247</v>
      </c>
      <c r="G91" s="359">
        <v>2014</v>
      </c>
      <c r="H91" s="360" t="str">
        <f t="shared" si="10"/>
        <v>£m 09/10</v>
      </c>
      <c r="I91" s="360" t="s">
        <v>268</v>
      </c>
      <c r="J91" s="450" t="s">
        <v>474</v>
      </c>
      <c r="K91" s="460">
        <f t="shared" si="20"/>
        <v>2.92E-2</v>
      </c>
      <c r="L91" s="458">
        <f t="shared" si="20"/>
        <v>2.7199999999999998E-2</v>
      </c>
      <c r="M91" s="458">
        <f t="shared" si="20"/>
        <v>2.5499999999999998E-2</v>
      </c>
      <c r="N91" s="458">
        <f t="shared" si="20"/>
        <v>2.3800000000000002E-2</v>
      </c>
      <c r="O91" s="458">
        <f t="shared" si="20"/>
        <v>2.2200000000000001E-2</v>
      </c>
      <c r="P91" s="458">
        <f t="shared" si="20"/>
        <v>1.9099999999999999E-2</v>
      </c>
      <c r="Q91" s="458">
        <f t="shared" si="20"/>
        <v>1.5800000000000002E-2</v>
      </c>
      <c r="R91" s="458">
        <f t="shared" si="20"/>
        <v>1.1399999999999999E-2</v>
      </c>
      <c r="S91" s="583"/>
      <c r="T91" s="584"/>
    </row>
    <row r="92" spans="1:20">
      <c r="A92" s="61" t="s">
        <v>171</v>
      </c>
      <c r="B92" s="73" t="s">
        <v>50</v>
      </c>
      <c r="C92" s="326">
        <v>6.7000000000000004E-2</v>
      </c>
      <c r="D92" s="327">
        <v>0.63729999999999998</v>
      </c>
      <c r="E92" s="328">
        <v>0.65</v>
      </c>
      <c r="F92" s="328">
        <v>0.35129049661183626</v>
      </c>
      <c r="G92" s="359">
        <v>2014</v>
      </c>
      <c r="H92" s="360" t="str">
        <f t="shared" si="10"/>
        <v>£m 09/10</v>
      </c>
      <c r="I92" s="360" t="s">
        <v>268</v>
      </c>
      <c r="J92" s="450" t="s">
        <v>474</v>
      </c>
      <c r="K92" s="460">
        <f t="shared" si="20"/>
        <v>2.92E-2</v>
      </c>
      <c r="L92" s="458">
        <f t="shared" si="20"/>
        <v>2.7199999999999998E-2</v>
      </c>
      <c r="M92" s="458">
        <f t="shared" si="20"/>
        <v>2.5499999999999998E-2</v>
      </c>
      <c r="N92" s="458">
        <f t="shared" si="20"/>
        <v>2.3800000000000002E-2</v>
      </c>
      <c r="O92" s="458">
        <f t="shared" si="20"/>
        <v>2.2200000000000001E-2</v>
      </c>
      <c r="P92" s="458">
        <f t="shared" si="20"/>
        <v>1.9099999999999999E-2</v>
      </c>
      <c r="Q92" s="458">
        <f t="shared" si="20"/>
        <v>1.5800000000000002E-2</v>
      </c>
      <c r="R92" s="458">
        <f t="shared" si="20"/>
        <v>1.1399999999999999E-2</v>
      </c>
      <c r="S92" s="583"/>
      <c r="T92" s="584"/>
    </row>
    <row r="93" spans="1:20">
      <c r="A93" s="61" t="s">
        <v>171</v>
      </c>
      <c r="B93" s="73" t="s">
        <v>49</v>
      </c>
      <c r="C93" s="326">
        <v>6.7000000000000004E-2</v>
      </c>
      <c r="D93" s="327">
        <v>0.63729999999999998</v>
      </c>
      <c r="E93" s="328">
        <v>0.65</v>
      </c>
      <c r="F93" s="328">
        <v>0.32230855902021693</v>
      </c>
      <c r="G93" s="359">
        <v>2014</v>
      </c>
      <c r="H93" s="360" t="str">
        <f t="shared" si="10"/>
        <v>£m 09/10</v>
      </c>
      <c r="I93" s="360" t="s">
        <v>268</v>
      </c>
      <c r="J93" s="450" t="s">
        <v>474</v>
      </c>
      <c r="K93" s="460">
        <f t="shared" si="20"/>
        <v>2.92E-2</v>
      </c>
      <c r="L93" s="458">
        <f t="shared" si="20"/>
        <v>2.7199999999999998E-2</v>
      </c>
      <c r="M93" s="458">
        <f t="shared" si="20"/>
        <v>2.5499999999999998E-2</v>
      </c>
      <c r="N93" s="458">
        <f t="shared" si="20"/>
        <v>2.3800000000000002E-2</v>
      </c>
      <c r="O93" s="458">
        <f t="shared" si="20"/>
        <v>2.2200000000000001E-2</v>
      </c>
      <c r="P93" s="458">
        <f t="shared" si="20"/>
        <v>1.9099999999999999E-2</v>
      </c>
      <c r="Q93" s="458">
        <f t="shared" si="20"/>
        <v>1.5800000000000002E-2</v>
      </c>
      <c r="R93" s="458">
        <f t="shared" si="20"/>
        <v>1.1399999999999999E-2</v>
      </c>
      <c r="S93" s="583"/>
      <c r="T93" s="584"/>
    </row>
    <row r="94" spans="1:20">
      <c r="A94" s="61" t="s">
        <v>171</v>
      </c>
      <c r="B94" s="73" t="s">
        <v>47</v>
      </c>
      <c r="C94" s="326">
        <v>6.7000000000000004E-2</v>
      </c>
      <c r="D94" s="327">
        <v>0.63170000000000004</v>
      </c>
      <c r="E94" s="328">
        <v>0.65</v>
      </c>
      <c r="F94" s="328">
        <v>0.35781904469402892</v>
      </c>
      <c r="G94" s="359">
        <v>2014</v>
      </c>
      <c r="H94" s="360" t="str">
        <f t="shared" si="10"/>
        <v>£m 09/10</v>
      </c>
      <c r="I94" s="360" t="s">
        <v>268</v>
      </c>
      <c r="J94" s="450" t="s">
        <v>474</v>
      </c>
      <c r="K94" s="460">
        <f t="shared" si="20"/>
        <v>2.92E-2</v>
      </c>
      <c r="L94" s="458">
        <f t="shared" si="20"/>
        <v>2.7199999999999998E-2</v>
      </c>
      <c r="M94" s="458">
        <f t="shared" si="20"/>
        <v>2.5499999999999998E-2</v>
      </c>
      <c r="N94" s="458">
        <f t="shared" si="20"/>
        <v>2.3800000000000002E-2</v>
      </c>
      <c r="O94" s="458">
        <f t="shared" si="20"/>
        <v>2.2200000000000001E-2</v>
      </c>
      <c r="P94" s="458">
        <f t="shared" si="20"/>
        <v>1.9099999999999999E-2</v>
      </c>
      <c r="Q94" s="458">
        <f t="shared" si="20"/>
        <v>1.5800000000000002E-2</v>
      </c>
      <c r="R94" s="458">
        <f t="shared" si="20"/>
        <v>1.1399999999999999E-2</v>
      </c>
      <c r="S94" s="583"/>
      <c r="T94" s="584"/>
    </row>
    <row r="95" spans="1:20">
      <c r="A95" s="61" t="s">
        <v>173</v>
      </c>
      <c r="B95" s="73" t="s">
        <v>111</v>
      </c>
      <c r="C95" s="326">
        <v>6.8000000000000005E-2</v>
      </c>
      <c r="D95" s="327">
        <v>0.44359999999999999</v>
      </c>
      <c r="E95" s="328">
        <v>0.625</v>
      </c>
      <c r="F95" s="328">
        <v>0.64400000000000002</v>
      </c>
      <c r="G95" s="359">
        <v>2014</v>
      </c>
      <c r="H95" s="360" t="str">
        <f t="shared" si="10"/>
        <v>£m 09/10</v>
      </c>
      <c r="I95" s="360" t="s">
        <v>268</v>
      </c>
      <c r="J95" s="450" t="s">
        <v>474</v>
      </c>
      <c r="K95" s="460">
        <f t="shared" ref="K95:R96" si="21">C$68</f>
        <v>2.92E-2</v>
      </c>
      <c r="L95" s="458">
        <f t="shared" si="21"/>
        <v>2.7199999999999998E-2</v>
      </c>
      <c r="M95" s="458">
        <f t="shared" si="21"/>
        <v>2.5499999999999998E-2</v>
      </c>
      <c r="N95" s="458">
        <f t="shared" si="21"/>
        <v>2.3800000000000002E-2</v>
      </c>
      <c r="O95" s="458">
        <f t="shared" si="21"/>
        <v>2.2200000000000001E-2</v>
      </c>
      <c r="P95" s="458">
        <f t="shared" si="21"/>
        <v>1.9099999999999999E-2</v>
      </c>
      <c r="Q95" s="458">
        <f t="shared" si="21"/>
        <v>1.5800000000000002E-2</v>
      </c>
      <c r="R95" s="458">
        <f t="shared" si="21"/>
        <v>1.1399999999999999E-2</v>
      </c>
      <c r="S95" s="583"/>
      <c r="T95" s="584"/>
    </row>
    <row r="96" spans="1:20">
      <c r="A96" s="61" t="s">
        <v>173</v>
      </c>
      <c r="B96" s="73" t="s">
        <v>112</v>
      </c>
      <c r="C96" s="326">
        <v>6.8000000000000005E-2</v>
      </c>
      <c r="D96" s="327">
        <v>0.44359999999999999</v>
      </c>
      <c r="E96" s="328">
        <v>0.625</v>
      </c>
      <c r="F96" s="328">
        <v>0.374</v>
      </c>
      <c r="G96" s="359">
        <v>2014</v>
      </c>
      <c r="H96" s="360" t="str">
        <f t="shared" si="10"/>
        <v>£m 09/10</v>
      </c>
      <c r="I96" s="360" t="s">
        <v>268</v>
      </c>
      <c r="J96" s="450" t="s">
        <v>474</v>
      </c>
      <c r="K96" s="460">
        <f t="shared" si="21"/>
        <v>2.92E-2</v>
      </c>
      <c r="L96" s="458">
        <f t="shared" si="21"/>
        <v>2.7199999999999998E-2</v>
      </c>
      <c r="M96" s="458">
        <f t="shared" si="21"/>
        <v>2.5499999999999998E-2</v>
      </c>
      <c r="N96" s="458">
        <f t="shared" si="21"/>
        <v>2.3800000000000002E-2</v>
      </c>
      <c r="O96" s="458">
        <f t="shared" si="21"/>
        <v>2.2200000000000001E-2</v>
      </c>
      <c r="P96" s="458">
        <f t="shared" si="21"/>
        <v>1.9099999999999999E-2</v>
      </c>
      <c r="Q96" s="458">
        <f t="shared" si="21"/>
        <v>1.5800000000000002E-2</v>
      </c>
      <c r="R96" s="458">
        <f t="shared" si="21"/>
        <v>1.1399999999999999E-2</v>
      </c>
      <c r="S96" s="583"/>
      <c r="T96" s="584"/>
    </row>
    <row r="97" spans="1:20">
      <c r="A97" s="61" t="s">
        <v>172</v>
      </c>
      <c r="B97" s="73" t="s">
        <v>109</v>
      </c>
      <c r="C97" s="326">
        <v>7.0000000000000007E-2</v>
      </c>
      <c r="D97" s="327">
        <v>0.46889999999999998</v>
      </c>
      <c r="E97" s="328">
        <v>0.6</v>
      </c>
      <c r="F97" s="328">
        <v>0.85</v>
      </c>
      <c r="G97" s="359">
        <v>2014</v>
      </c>
      <c r="H97" s="360" t="str">
        <f t="shared" si="10"/>
        <v>£m 09/10</v>
      </c>
      <c r="I97" s="360" t="s">
        <v>268</v>
      </c>
      <c r="J97" s="450" t="s">
        <v>474</v>
      </c>
      <c r="K97" s="460">
        <f t="shared" ref="K97:R99" si="22">C$66</f>
        <v>2.92E-2</v>
      </c>
      <c r="L97" s="458">
        <f t="shared" si="22"/>
        <v>2.7199999999999998E-2</v>
      </c>
      <c r="M97" s="458">
        <f t="shared" si="22"/>
        <v>2.5499999999999998E-2</v>
      </c>
      <c r="N97" s="458">
        <f t="shared" si="22"/>
        <v>2.3800000000000002E-2</v>
      </c>
      <c r="O97" s="458">
        <f t="shared" si="22"/>
        <v>2.2200000000000001E-2</v>
      </c>
      <c r="P97" s="458">
        <f t="shared" si="22"/>
        <v>1.9099999999999999E-2</v>
      </c>
      <c r="Q97" s="458">
        <f t="shared" si="22"/>
        <v>1.5800000000000002E-2</v>
      </c>
      <c r="R97" s="458">
        <f t="shared" si="22"/>
        <v>1.1399999999999999E-2</v>
      </c>
      <c r="S97" s="583"/>
      <c r="T97" s="584"/>
    </row>
    <row r="98" spans="1:20">
      <c r="A98" s="61" t="s">
        <v>172</v>
      </c>
      <c r="B98" s="73" t="s">
        <v>110</v>
      </c>
      <c r="C98" s="326">
        <v>7.0000000000000007E-2</v>
      </c>
      <c r="D98" s="327">
        <v>0.46889999999999998</v>
      </c>
      <c r="E98" s="328">
        <v>0.6</v>
      </c>
      <c r="F98" s="328">
        <v>0.27900000000000003</v>
      </c>
      <c r="G98" s="345">
        <v>2014</v>
      </c>
      <c r="H98" s="346" t="str">
        <f>VLOOKUP($A98,$E$54:$F$57,2,FALSE)</f>
        <v>£m 09/10</v>
      </c>
      <c r="I98" s="343" t="s">
        <v>268</v>
      </c>
      <c r="J98" s="450" t="s">
        <v>474</v>
      </c>
      <c r="K98" s="460">
        <f t="shared" si="22"/>
        <v>2.92E-2</v>
      </c>
      <c r="L98" s="458">
        <f t="shared" si="22"/>
        <v>2.7199999999999998E-2</v>
      </c>
      <c r="M98" s="458">
        <f t="shared" si="22"/>
        <v>2.5499999999999998E-2</v>
      </c>
      <c r="N98" s="458">
        <f t="shared" si="22"/>
        <v>2.3800000000000002E-2</v>
      </c>
      <c r="O98" s="458">
        <f t="shared" si="22"/>
        <v>2.2200000000000001E-2</v>
      </c>
      <c r="P98" s="458">
        <f t="shared" si="22"/>
        <v>1.9099999999999999E-2</v>
      </c>
      <c r="Q98" s="458">
        <f t="shared" si="22"/>
        <v>1.5800000000000002E-2</v>
      </c>
      <c r="R98" s="458">
        <f t="shared" si="22"/>
        <v>1.1399999999999999E-2</v>
      </c>
      <c r="S98" s="583"/>
      <c r="T98" s="584"/>
    </row>
    <row r="99" spans="1:20">
      <c r="A99" s="61" t="s">
        <v>172</v>
      </c>
      <c r="B99" s="73" t="s">
        <v>58</v>
      </c>
      <c r="C99" s="326">
        <v>7.0000000000000007E-2</v>
      </c>
      <c r="D99" s="327">
        <v>0.5</v>
      </c>
      <c r="E99" s="328">
        <v>0.55000000000000004</v>
      </c>
      <c r="F99" s="328">
        <v>0.9</v>
      </c>
      <c r="G99" s="345">
        <v>2014</v>
      </c>
      <c r="H99" s="346" t="str">
        <f>VLOOKUP($A99,$E$54:$F$57,2,FALSE)</f>
        <v>£m 09/10</v>
      </c>
      <c r="I99" s="343" t="s">
        <v>269</v>
      </c>
      <c r="J99" s="450" t="s">
        <v>474</v>
      </c>
      <c r="K99" s="460">
        <f t="shared" si="22"/>
        <v>2.92E-2</v>
      </c>
      <c r="L99" s="458">
        <f t="shared" si="22"/>
        <v>2.7199999999999998E-2</v>
      </c>
      <c r="M99" s="458">
        <f t="shared" si="22"/>
        <v>2.5499999999999998E-2</v>
      </c>
      <c r="N99" s="458">
        <f t="shared" si="22"/>
        <v>2.3800000000000002E-2</v>
      </c>
      <c r="O99" s="458">
        <f t="shared" si="22"/>
        <v>2.2200000000000001E-2</v>
      </c>
      <c r="P99" s="458">
        <f t="shared" si="22"/>
        <v>1.9099999999999999E-2</v>
      </c>
      <c r="Q99" s="458">
        <f t="shared" si="22"/>
        <v>1.5800000000000002E-2</v>
      </c>
      <c r="R99" s="458">
        <f t="shared" si="22"/>
        <v>1.1399999999999999E-2</v>
      </c>
      <c r="S99" s="583"/>
      <c r="T99" s="584"/>
    </row>
    <row r="100" spans="1:20">
      <c r="A100" s="61" t="s">
        <v>172</v>
      </c>
      <c r="B100" s="74" t="s">
        <v>59</v>
      </c>
      <c r="C100" s="329">
        <v>7.0000000000000007E-2</v>
      </c>
      <c r="D100" s="330">
        <v>0.5</v>
      </c>
      <c r="E100" s="331">
        <v>0.55000000000000004</v>
      </c>
      <c r="F100" s="331">
        <v>0.9</v>
      </c>
      <c r="G100" s="347">
        <v>2014</v>
      </c>
      <c r="H100" s="348" t="str">
        <f>VLOOKUP($A100,$E$54:$F$57,2,FALSE)</f>
        <v>£m 09/10</v>
      </c>
      <c r="I100" s="344" t="s">
        <v>269</v>
      </c>
      <c r="J100" s="450" t="s">
        <v>474</v>
      </c>
      <c r="K100" s="461">
        <f t="shared" ref="K100:R100" si="23">C$65</f>
        <v>2.92E-2</v>
      </c>
      <c r="L100" s="459">
        <f t="shared" si="23"/>
        <v>2.5000000000000001E-2</v>
      </c>
      <c r="M100" s="459">
        <f t="shared" si="23"/>
        <v>2.1499999999999998E-2</v>
      </c>
      <c r="N100" s="459">
        <f t="shared" si="23"/>
        <v>1.7899999999999999E-2</v>
      </c>
      <c r="O100" s="459">
        <f t="shared" si="23"/>
        <v>1.5100000000000001E-2</v>
      </c>
      <c r="P100" s="459">
        <f t="shared" si="23"/>
        <v>1.1599999999999999E-2</v>
      </c>
      <c r="Q100" s="459">
        <f t="shared" si="23"/>
        <v>1.0200000000000001E-2</v>
      </c>
      <c r="R100" s="459">
        <f t="shared" si="23"/>
        <v>8.6E-3</v>
      </c>
      <c r="S100" s="585"/>
      <c r="T100" s="586"/>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f>C105+1</f>
        <v>2015</v>
      </c>
      <c r="E105" s="120">
        <f t="shared" ref="E105:J105" si="24">D105+1</f>
        <v>2016</v>
      </c>
      <c r="F105" s="120">
        <f>E105+1</f>
        <v>2017</v>
      </c>
      <c r="G105" s="120">
        <f t="shared" si="24"/>
        <v>2018</v>
      </c>
      <c r="H105" s="120">
        <f t="shared" si="24"/>
        <v>2019</v>
      </c>
      <c r="I105" s="120">
        <f t="shared" si="24"/>
        <v>2020</v>
      </c>
      <c r="J105" s="120">
        <f t="shared" si="24"/>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90"/>
      <c r="D115" s="590"/>
      <c r="E115" s="590"/>
      <c r="F115" s="590"/>
      <c r="G115" s="590"/>
      <c r="H115" s="590"/>
      <c r="I115" s="590"/>
      <c r="J115" s="590"/>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f t="shared" ref="D118:L118" si="25">C118+1</f>
        <v>2015</v>
      </c>
      <c r="E118" s="120">
        <f t="shared" si="25"/>
        <v>2016</v>
      </c>
      <c r="F118" s="120">
        <f t="shared" si="25"/>
        <v>2017</v>
      </c>
      <c r="G118" s="120">
        <f t="shared" si="25"/>
        <v>2018</v>
      </c>
      <c r="H118" s="120">
        <f t="shared" si="25"/>
        <v>2019</v>
      </c>
      <c r="I118" s="120">
        <f t="shared" si="25"/>
        <v>2020</v>
      </c>
      <c r="J118" s="120">
        <f t="shared" si="25"/>
        <v>2021</v>
      </c>
      <c r="K118" s="120">
        <f t="shared" si="25"/>
        <v>2022</v>
      </c>
      <c r="L118" s="204">
        <f t="shared" si="25"/>
        <v>2023</v>
      </c>
      <c r="M118" s="32"/>
      <c r="N118" s="32"/>
      <c r="O118" s="32"/>
    </row>
    <row r="119" spans="2:15">
      <c r="B119" s="485" t="s">
        <v>41</v>
      </c>
      <c r="C119" s="587"/>
      <c r="D119" s="588"/>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9"/>
      <c r="D120" s="590"/>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9"/>
      <c r="D121" s="590"/>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9"/>
      <c r="D122" s="590"/>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9"/>
      <c r="D123" s="590"/>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9"/>
      <c r="D124" s="590"/>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9"/>
      <c r="D125" s="590"/>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9"/>
      <c r="D126" s="590"/>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9"/>
      <c r="D127" s="590"/>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9"/>
      <c r="D128" s="590"/>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9"/>
      <c r="D129" s="590"/>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9"/>
      <c r="D130" s="590"/>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9"/>
      <c r="D131" s="590"/>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9"/>
      <c r="D132" s="590"/>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90"/>
      <c r="L133" s="591"/>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90"/>
      <c r="L134" s="591"/>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90"/>
      <c r="L135" s="591"/>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90"/>
      <c r="L136" s="591"/>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90"/>
      <c r="L137" s="591"/>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90"/>
      <c r="L138" s="591"/>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90"/>
      <c r="L139" s="591"/>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90"/>
      <c r="L140" s="591"/>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90"/>
      <c r="L141" s="591"/>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90"/>
      <c r="L142" s="591"/>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90"/>
      <c r="L143" s="591"/>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90"/>
      <c r="L144" s="591"/>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90"/>
      <c r="L145" s="591"/>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2"/>
      <c r="L146" s="593"/>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GD</v>
      </c>
      <c r="C149" s="446"/>
      <c r="D149" s="446"/>
      <c r="E149" s="446"/>
      <c r="F149" s="446"/>
      <c r="G149" s="446"/>
      <c r="H149" s="446"/>
      <c r="I149" s="446"/>
      <c r="J149" s="446"/>
      <c r="K149" s="446"/>
      <c r="L149" s="447"/>
    </row>
    <row r="150" spans="1:15" ht="14.25" customHeight="1">
      <c r="A150" s="215"/>
      <c r="B150" s="482" t="s">
        <v>395</v>
      </c>
      <c r="C150" s="483"/>
      <c r="D150" s="483"/>
      <c r="E150" s="483"/>
      <c r="F150" s="481"/>
      <c r="G150" s="481"/>
      <c r="H150" s="481"/>
      <c r="I150" s="481"/>
      <c r="J150" s="481"/>
      <c r="K150" s="481"/>
      <c r="L150" s="481"/>
      <c r="M150" s="481"/>
      <c r="N150" s="481"/>
    </row>
    <row r="151" spans="1:15" s="32" customFormat="1" ht="14.25" customHeight="1">
      <c r="A151" s="830"/>
      <c r="B151" s="831"/>
      <c r="C151" s="832"/>
      <c r="D151" s="832"/>
      <c r="E151" s="832"/>
      <c r="F151" s="833"/>
      <c r="G151" s="833"/>
      <c r="H151" s="833"/>
      <c r="I151" s="833"/>
      <c r="J151" s="833"/>
      <c r="K151" s="833"/>
      <c r="L151" s="833"/>
      <c r="M151" s="833"/>
      <c r="N151" s="833"/>
    </row>
    <row r="152" spans="1:15">
      <c r="A152" s="213"/>
      <c r="B152" s="834" t="s">
        <v>401</v>
      </c>
      <c r="C152" s="216"/>
      <c r="D152" s="216"/>
      <c r="E152" s="835" t="b">
        <f>OR((LEFT('RFPR cover'!$C$6,2)=Data!F152),'RFPR cover'!$C$5=Data!F152)</f>
        <v>0</v>
      </c>
      <c r="F152" s="384" t="str">
        <f>B162</f>
        <v>ED</v>
      </c>
      <c r="G152" s="836"/>
    </row>
    <row r="153" spans="1:15">
      <c r="A153" s="213"/>
      <c r="B153" s="851" t="str">
        <f t="shared" ref="B153:B160" si="26">CHOOSE(MATCH(TRUE,$E$152:$E$159,0),B163,B173,B183,E183,B193,E193,B203,E203)&amp;""</f>
        <v xml:space="preserve">Broad Measure of Customer Satisfaction </v>
      </c>
      <c r="C153" s="216"/>
      <c r="D153" s="216"/>
      <c r="E153" s="837" t="b">
        <f>OR((LEFT('RFPR cover'!$C$6,2)=Data!F153),'RFPR cover'!$C$5=Data!F153)</f>
        <v>1</v>
      </c>
      <c r="F153" s="385" t="str">
        <f>B172</f>
        <v>GD</v>
      </c>
      <c r="G153" s="212"/>
    </row>
    <row r="154" spans="1:15" ht="24.75">
      <c r="A154" s="213"/>
      <c r="B154" s="852" t="str">
        <f t="shared" si="26"/>
        <v>Shrinkage Allowance Revenue Adjustment</v>
      </c>
      <c r="C154" s="216"/>
      <c r="D154" s="216"/>
      <c r="E154" s="837" t="b">
        <f>OR((LEFT('RFPR cover'!$C$6,2)=Data!F154),'RFPR cover'!$C$5=Data!F154)</f>
        <v>0</v>
      </c>
      <c r="F154" s="850" t="str">
        <f>B182</f>
        <v>NGGT (TO)</v>
      </c>
      <c r="G154" s="212"/>
    </row>
    <row r="155" spans="1:15">
      <c r="A155" s="213"/>
      <c r="B155" s="852" t="str">
        <f t="shared" si="26"/>
        <v xml:space="preserve">Environment Emissions Incentive </v>
      </c>
      <c r="C155" s="216"/>
      <c r="D155" s="216"/>
      <c r="E155" s="837" t="b">
        <f>OR((LEFT('RFPR cover'!$C$6,2)=Data!F155),'RFPR cover'!$C$5=Data!F155)</f>
        <v>0</v>
      </c>
      <c r="F155" s="838" t="str">
        <f>E182</f>
        <v>NGGT (SO)</v>
      </c>
      <c r="G155" s="212"/>
    </row>
    <row r="156" spans="1:15">
      <c r="A156" s="213"/>
      <c r="B156" s="852" t="str">
        <f t="shared" si="26"/>
        <v>Discretionary Reward Scheme</v>
      </c>
      <c r="C156" s="216"/>
      <c r="D156" s="216"/>
      <c r="E156" s="837" t="b">
        <f>OR((LEFT('RFPR cover'!$C$6,2)=Data!F156),'RFPR cover'!$C$5=Data!F156)</f>
        <v>0</v>
      </c>
      <c r="F156" s="838" t="str">
        <f>B192</f>
        <v>NGET (TO)</v>
      </c>
      <c r="G156" s="212"/>
    </row>
    <row r="157" spans="1:15">
      <c r="A157" s="213"/>
      <c r="B157" s="853" t="str">
        <f t="shared" si="26"/>
        <v>NTS Exit Capacity</v>
      </c>
      <c r="C157" s="216"/>
      <c r="D157" s="216"/>
      <c r="E157" s="837" t="b">
        <f>OR((LEFT('RFPR cover'!$C$6,2)=Data!F157),'RFPR cover'!$C$5=Data!F157)</f>
        <v>0</v>
      </c>
      <c r="F157" s="838" t="str">
        <f>E192</f>
        <v>NGET (SO)</v>
      </c>
      <c r="G157" s="212"/>
    </row>
    <row r="158" spans="1:15">
      <c r="A158" s="213"/>
      <c r="B158" s="853" t="str">
        <f t="shared" si="26"/>
        <v/>
      </c>
      <c r="C158" s="216"/>
      <c r="D158" s="216"/>
      <c r="E158" s="837" t="b">
        <f>OR((LEFT('RFPR cover'!$C$6,2)=Data!F158),'RFPR cover'!$C$5=Data!F158)</f>
        <v>0</v>
      </c>
      <c r="F158" s="838" t="str">
        <f>B202</f>
        <v>SPT</v>
      </c>
      <c r="G158" s="212"/>
    </row>
    <row r="159" spans="1:15">
      <c r="A159" s="213"/>
      <c r="B159" s="853" t="str">
        <f t="shared" si="26"/>
        <v/>
      </c>
      <c r="C159" s="216"/>
      <c r="D159" s="216"/>
      <c r="E159" s="839" t="b">
        <f>OR((LEFT('RFPR cover'!$C$6,2)=Data!F159),'RFPR cover'!$C$5=Data!F159)</f>
        <v>0</v>
      </c>
      <c r="F159" s="840" t="str">
        <f>E202</f>
        <v>SHET</v>
      </c>
      <c r="G159" s="312"/>
    </row>
    <row r="160" spans="1:15">
      <c r="A160" s="213"/>
      <c r="B160" s="216" t="str">
        <f t="shared" si="26"/>
        <v/>
      </c>
      <c r="C160" s="216"/>
      <c r="D160" s="216"/>
      <c r="E160" s="60"/>
      <c r="F160" s="838"/>
      <c r="G160" s="43"/>
    </row>
    <row r="161" spans="1:7">
      <c r="A161" s="213"/>
      <c r="B161" s="216"/>
      <c r="C161" s="216"/>
      <c r="D161" s="216"/>
      <c r="E161" s="60"/>
      <c r="F161" s="838"/>
      <c r="G161" s="43"/>
    </row>
    <row r="162" spans="1:7" ht="12" customHeight="1">
      <c r="A162" s="213"/>
      <c r="B162" s="961" t="s">
        <v>170</v>
      </c>
      <c r="C162" s="962"/>
      <c r="D162" s="216"/>
      <c r="E162" s="216"/>
    </row>
    <row r="163" spans="1:7">
      <c r="A163" s="213"/>
      <c r="B163" s="985" t="s">
        <v>396</v>
      </c>
      <c r="C163" s="986"/>
      <c r="D163" s="216"/>
      <c r="E163" s="216"/>
    </row>
    <row r="164" spans="1:7">
      <c r="A164" s="213"/>
      <c r="B164" s="985" t="s">
        <v>397</v>
      </c>
      <c r="C164" s="986"/>
      <c r="D164" s="216"/>
      <c r="E164" s="216"/>
    </row>
    <row r="165" spans="1:7">
      <c r="A165" s="213"/>
      <c r="B165" s="949" t="s">
        <v>398</v>
      </c>
      <c r="C165" s="950"/>
      <c r="D165" s="216"/>
      <c r="E165" s="216"/>
    </row>
    <row r="166" spans="1:7">
      <c r="A166" s="213"/>
      <c r="B166" s="949" t="s">
        <v>399</v>
      </c>
      <c r="C166" s="950"/>
      <c r="D166" s="216"/>
      <c r="E166" s="216"/>
    </row>
    <row r="167" spans="1:7">
      <c r="A167" s="213"/>
      <c r="B167" s="949" t="s">
        <v>400</v>
      </c>
      <c r="C167" s="950"/>
      <c r="D167" s="216"/>
      <c r="E167" s="216"/>
    </row>
    <row r="168" spans="1:7">
      <c r="A168" s="213"/>
      <c r="B168" s="949"/>
      <c r="C168" s="950"/>
      <c r="D168" s="216"/>
      <c r="E168" s="216"/>
    </row>
    <row r="169" spans="1:7">
      <c r="A169" s="213"/>
      <c r="B169" s="949"/>
      <c r="C169" s="950"/>
      <c r="D169" s="216"/>
      <c r="E169" s="216"/>
    </row>
    <row r="170" spans="1:7">
      <c r="A170" s="213"/>
      <c r="B170" s="216"/>
      <c r="C170" s="216"/>
      <c r="D170" s="216"/>
      <c r="E170" s="216"/>
    </row>
    <row r="171" spans="1:7">
      <c r="A171" s="213"/>
      <c r="B171" s="216"/>
      <c r="C171" s="216"/>
      <c r="D171" s="216"/>
      <c r="E171" s="216"/>
    </row>
    <row r="172" spans="1:7">
      <c r="A172" s="213"/>
      <c r="B172" s="961" t="s">
        <v>171</v>
      </c>
      <c r="C172" s="962"/>
      <c r="D172" s="216"/>
      <c r="E172" s="216"/>
    </row>
    <row r="173" spans="1:7" ht="12.75" customHeight="1">
      <c r="A173" s="213"/>
      <c r="B173" s="956" t="s">
        <v>221</v>
      </c>
      <c r="C173" s="957"/>
      <c r="D173" s="216"/>
      <c r="E173" s="216"/>
    </row>
    <row r="174" spans="1:7" ht="12.75" customHeight="1">
      <c r="A174" s="213"/>
      <c r="B174" s="954" t="s">
        <v>222</v>
      </c>
      <c r="C174" s="955"/>
      <c r="D174" s="216"/>
      <c r="E174" s="216"/>
    </row>
    <row r="175" spans="1:7" ht="12.75" customHeight="1">
      <c r="A175" s="213"/>
      <c r="B175" s="954" t="s">
        <v>223</v>
      </c>
      <c r="C175" s="955"/>
      <c r="D175" s="216"/>
      <c r="E175" s="216"/>
    </row>
    <row r="176" spans="1:7" ht="12.75" customHeight="1">
      <c r="A176" s="213"/>
      <c r="B176" s="954" t="s">
        <v>224</v>
      </c>
      <c r="C176" s="955"/>
      <c r="D176" s="216"/>
      <c r="E176" s="216"/>
    </row>
    <row r="177" spans="1:9" ht="12.75" customHeight="1">
      <c r="A177" s="213"/>
      <c r="B177" s="951" t="s">
        <v>307</v>
      </c>
      <c r="C177" s="953"/>
      <c r="D177" s="216"/>
      <c r="E177" s="216"/>
    </row>
    <row r="178" spans="1:9" ht="12.75" customHeight="1">
      <c r="A178" s="213"/>
      <c r="B178" s="951"/>
      <c r="C178" s="953"/>
      <c r="D178" s="216"/>
      <c r="E178" s="216"/>
    </row>
    <row r="179" spans="1:9" ht="12.75" customHeight="1">
      <c r="A179" s="213"/>
      <c r="B179" s="951"/>
      <c r="C179" s="953"/>
      <c r="D179" s="216"/>
      <c r="E179" s="216"/>
    </row>
    <row r="180" spans="1:9">
      <c r="A180" s="213"/>
      <c r="B180" s="216"/>
      <c r="C180" s="216"/>
      <c r="D180" s="216"/>
      <c r="E180" s="216"/>
    </row>
    <row r="181" spans="1:9">
      <c r="A181" s="213"/>
      <c r="B181" s="216"/>
      <c r="C181" s="216"/>
      <c r="D181" s="216"/>
      <c r="E181" s="216"/>
    </row>
    <row r="182" spans="1:9">
      <c r="A182" s="213"/>
      <c r="B182" s="958" t="str">
        <f>B95</f>
        <v>NGGT (TO)</v>
      </c>
      <c r="C182" s="959"/>
      <c r="D182" s="216"/>
      <c r="E182" s="958" t="str">
        <f>B96</f>
        <v>NGGT (SO)</v>
      </c>
      <c r="F182" s="983"/>
      <c r="G182" s="983"/>
      <c r="H182" s="983"/>
      <c r="I182" s="962"/>
    </row>
    <row r="183" spans="1:9">
      <c r="A183" s="213"/>
      <c r="B183" s="956" t="s">
        <v>217</v>
      </c>
      <c r="C183" s="957"/>
      <c r="D183" s="216"/>
      <c r="E183" s="954"/>
      <c r="F183" s="984"/>
      <c r="G183" s="984"/>
      <c r="H183" s="984"/>
      <c r="I183" s="955"/>
    </row>
    <row r="184" spans="1:9">
      <c r="A184" s="213"/>
      <c r="B184" s="954" t="s">
        <v>225</v>
      </c>
      <c r="C184" s="955"/>
      <c r="D184" s="216"/>
      <c r="E184" s="954"/>
      <c r="F184" s="984"/>
      <c r="G184" s="984"/>
      <c r="H184" s="984"/>
      <c r="I184" s="955"/>
    </row>
    <row r="185" spans="1:9">
      <c r="A185" s="213"/>
      <c r="B185" s="954"/>
      <c r="C185" s="955"/>
      <c r="D185" s="216"/>
      <c r="E185" s="954"/>
      <c r="F185" s="984"/>
      <c r="G185" s="984"/>
      <c r="H185" s="984"/>
      <c r="I185" s="955"/>
    </row>
    <row r="186" spans="1:9">
      <c r="A186" s="213"/>
      <c r="B186" s="954"/>
      <c r="C186" s="955"/>
      <c r="D186" s="216"/>
      <c r="E186" s="954"/>
      <c r="F186" s="984"/>
      <c r="G186" s="984"/>
      <c r="H186" s="984"/>
      <c r="I186" s="955"/>
    </row>
    <row r="187" spans="1:9">
      <c r="A187" s="213"/>
      <c r="B187" s="951"/>
      <c r="C187" s="953"/>
      <c r="D187" s="216"/>
      <c r="E187" s="951"/>
      <c r="F187" s="952"/>
      <c r="G187" s="952"/>
      <c r="H187" s="952"/>
      <c r="I187" s="953"/>
    </row>
    <row r="188" spans="1:9">
      <c r="A188" s="213"/>
      <c r="B188" s="951"/>
      <c r="C188" s="953"/>
      <c r="D188" s="216"/>
      <c r="E188" s="951"/>
      <c r="F188" s="952"/>
      <c r="G188" s="952"/>
      <c r="H188" s="952"/>
      <c r="I188" s="953"/>
    </row>
    <row r="189" spans="1:9">
      <c r="A189" s="213"/>
      <c r="B189" s="951"/>
      <c r="C189" s="953"/>
      <c r="D189" s="216"/>
      <c r="E189" s="951"/>
      <c r="F189" s="952"/>
      <c r="G189" s="952"/>
      <c r="H189" s="952"/>
      <c r="I189" s="953"/>
    </row>
    <row r="190" spans="1:9">
      <c r="A190" s="213"/>
      <c r="B190" s="216"/>
      <c r="C190" s="216"/>
      <c r="D190" s="216"/>
      <c r="E190" s="216"/>
    </row>
    <row r="191" spans="1:9">
      <c r="A191" s="213"/>
      <c r="B191" s="216"/>
      <c r="C191" s="216"/>
      <c r="D191" s="216"/>
      <c r="E191" s="216"/>
    </row>
    <row r="192" spans="1:9">
      <c r="A192" s="213"/>
      <c r="B192" s="958" t="str">
        <f>B97</f>
        <v>NGET (TO)</v>
      </c>
      <c r="C192" s="959"/>
      <c r="D192" s="216"/>
      <c r="E192" s="958" t="str">
        <f>B98</f>
        <v>NGET (SO)</v>
      </c>
      <c r="F192" s="983"/>
      <c r="G192" s="983"/>
      <c r="H192" s="983"/>
      <c r="I192" s="962"/>
    </row>
    <row r="193" spans="1:9" ht="12.75" customHeight="1">
      <c r="A193" s="213"/>
      <c r="B193" s="956" t="s">
        <v>216</v>
      </c>
      <c r="C193" s="957"/>
      <c r="D193" s="216"/>
      <c r="E193" s="954"/>
      <c r="F193" s="984"/>
      <c r="G193" s="984"/>
      <c r="H193" s="984"/>
      <c r="I193" s="955"/>
    </row>
    <row r="194" spans="1:9" ht="12.75" customHeight="1">
      <c r="A194" s="213"/>
      <c r="B194" s="954" t="s">
        <v>217</v>
      </c>
      <c r="C194" s="955"/>
      <c r="D194" s="216"/>
      <c r="E194" s="954"/>
      <c r="F194" s="984"/>
      <c r="G194" s="984"/>
      <c r="H194" s="984"/>
      <c r="I194" s="955"/>
    </row>
    <row r="195" spans="1:9" ht="12.75" customHeight="1">
      <c r="A195" s="213"/>
      <c r="B195" s="954" t="s">
        <v>218</v>
      </c>
      <c r="C195" s="955"/>
      <c r="D195" s="216"/>
      <c r="E195" s="954"/>
      <c r="F195" s="984"/>
      <c r="G195" s="984"/>
      <c r="H195" s="984"/>
      <c r="I195" s="955"/>
    </row>
    <row r="196" spans="1:9" ht="12.75" customHeight="1">
      <c r="A196" s="213"/>
      <c r="B196" s="954" t="s">
        <v>219</v>
      </c>
      <c r="C196" s="955"/>
      <c r="D196" s="216"/>
      <c r="E196" s="954"/>
      <c r="F196" s="984"/>
      <c r="G196" s="984"/>
      <c r="H196" s="984"/>
      <c r="I196" s="955"/>
    </row>
    <row r="197" spans="1:9" ht="12.75" customHeight="1">
      <c r="A197" s="213"/>
      <c r="B197" s="951"/>
      <c r="C197" s="953"/>
      <c r="D197" s="216"/>
      <c r="E197" s="951"/>
      <c r="F197" s="952"/>
      <c r="G197" s="952"/>
      <c r="H197" s="952"/>
      <c r="I197" s="953"/>
    </row>
    <row r="198" spans="1:9" ht="12.75" customHeight="1">
      <c r="A198" s="213"/>
      <c r="B198" s="951"/>
      <c r="C198" s="953"/>
      <c r="D198" s="216"/>
      <c r="E198" s="951"/>
      <c r="F198" s="952"/>
      <c r="G198" s="952"/>
      <c r="H198" s="952"/>
      <c r="I198" s="953"/>
    </row>
    <row r="199" spans="1:9" ht="12.75" customHeight="1">
      <c r="A199" s="213"/>
      <c r="B199" s="951"/>
      <c r="C199" s="953"/>
      <c r="D199" s="216"/>
      <c r="E199" s="951"/>
      <c r="F199" s="952"/>
      <c r="G199" s="952"/>
      <c r="H199" s="952"/>
      <c r="I199" s="953"/>
    </row>
    <row r="200" spans="1:9" s="32" customFormat="1" ht="12.75" customHeight="1">
      <c r="A200" s="827"/>
      <c r="B200" s="827"/>
      <c r="C200" s="827"/>
      <c r="D200" s="828"/>
      <c r="E200" s="829"/>
      <c r="F200" s="829"/>
      <c r="G200" s="829"/>
      <c r="H200" s="829"/>
      <c r="I200" s="829"/>
    </row>
    <row r="201" spans="1:9" s="32" customFormat="1" ht="12.75" customHeight="1">
      <c r="A201" s="827"/>
      <c r="B201" s="827"/>
      <c r="C201" s="827"/>
      <c r="D201" s="828"/>
      <c r="E201" s="829"/>
      <c r="F201" s="829"/>
      <c r="G201" s="829"/>
      <c r="H201" s="829"/>
      <c r="I201" s="829"/>
    </row>
    <row r="202" spans="1:9">
      <c r="A202" s="213"/>
      <c r="B202" s="958" t="str">
        <f>B145</f>
        <v>SPT</v>
      </c>
      <c r="C202" s="959"/>
      <c r="D202" s="216"/>
      <c r="E202" s="958" t="str">
        <f>B100</f>
        <v>SHET</v>
      </c>
      <c r="F202" s="983"/>
      <c r="G202" s="983"/>
      <c r="H202" s="983"/>
      <c r="I202" s="962"/>
    </row>
    <row r="203" spans="1:9" ht="12.75" customHeight="1">
      <c r="A203" s="213"/>
      <c r="B203" s="956" t="s">
        <v>216</v>
      </c>
      <c r="C203" s="957"/>
      <c r="D203" s="216"/>
      <c r="E203" s="956" t="s">
        <v>216</v>
      </c>
      <c r="F203" s="987"/>
      <c r="G203" s="987"/>
      <c r="H203" s="987"/>
      <c r="I203" s="957"/>
    </row>
    <row r="204" spans="1:9" ht="12.75" customHeight="1">
      <c r="A204" s="213"/>
      <c r="B204" s="954" t="s">
        <v>217</v>
      </c>
      <c r="C204" s="955"/>
      <c r="D204" s="216"/>
      <c r="E204" s="954" t="s">
        <v>217</v>
      </c>
      <c r="F204" s="984"/>
      <c r="G204" s="984"/>
      <c r="H204" s="984"/>
      <c r="I204" s="955"/>
    </row>
    <row r="205" spans="1:9" ht="12.75" customHeight="1">
      <c r="A205" s="213"/>
      <c r="B205" s="954" t="s">
        <v>218</v>
      </c>
      <c r="C205" s="955"/>
      <c r="D205" s="216"/>
      <c r="E205" s="954" t="s">
        <v>218</v>
      </c>
      <c r="F205" s="984"/>
      <c r="G205" s="984"/>
      <c r="H205" s="984"/>
      <c r="I205" s="955"/>
    </row>
    <row r="206" spans="1:9" ht="12.75" customHeight="1">
      <c r="A206" s="213"/>
      <c r="B206" s="954" t="s">
        <v>219</v>
      </c>
      <c r="C206" s="955"/>
      <c r="D206" s="216"/>
      <c r="E206" s="954" t="s">
        <v>219</v>
      </c>
      <c r="F206" s="984"/>
      <c r="G206" s="984"/>
      <c r="H206" s="984"/>
      <c r="I206" s="955"/>
    </row>
    <row r="207" spans="1:9" ht="12.75" customHeight="1">
      <c r="A207" s="213"/>
      <c r="B207" s="951" t="s">
        <v>220</v>
      </c>
      <c r="C207" s="953"/>
      <c r="D207" s="216"/>
      <c r="E207" s="951" t="s">
        <v>220</v>
      </c>
      <c r="F207" s="952"/>
      <c r="G207" s="952"/>
      <c r="H207" s="952"/>
      <c r="I207" s="953"/>
    </row>
    <row r="208" spans="1:9" ht="12.75" customHeight="1">
      <c r="A208" s="213"/>
      <c r="B208" s="951"/>
      <c r="C208" s="953"/>
      <c r="D208" s="216"/>
      <c r="E208" s="951"/>
      <c r="F208" s="952"/>
      <c r="G208" s="952"/>
      <c r="H208" s="952"/>
      <c r="I208" s="953"/>
    </row>
    <row r="209" spans="1:14" ht="12.75" customHeight="1">
      <c r="A209" s="213"/>
      <c r="B209" s="951"/>
      <c r="C209" s="953"/>
      <c r="D209" s="216"/>
      <c r="E209" s="951"/>
      <c r="F209" s="952"/>
      <c r="G209" s="952"/>
      <c r="H209" s="952"/>
      <c r="I209" s="953"/>
    </row>
    <row r="210" spans="1:14">
      <c r="A210" s="213"/>
      <c r="D210" s="216"/>
      <c r="E210" s="216"/>
    </row>
    <row r="211" spans="1:14">
      <c r="A211" s="213"/>
      <c r="D211" s="216"/>
      <c r="E211" s="216"/>
    </row>
    <row r="212" spans="1:14" ht="12.75" customHeight="1">
      <c r="A212" s="213"/>
      <c r="B212" s="960" t="s">
        <v>238</v>
      </c>
      <c r="C212" s="960"/>
      <c r="D212" s="960"/>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43" t="s">
        <v>403</v>
      </c>
      <c r="I218" s="68"/>
    </row>
    <row r="219" spans="1:14">
      <c r="B219" s="845" t="s">
        <v>288</v>
      </c>
    </row>
    <row r="220" spans="1:14">
      <c r="B220" s="846" t="s">
        <v>287</v>
      </c>
    </row>
    <row r="221" spans="1:14">
      <c r="B221" s="849" t="s">
        <v>285</v>
      </c>
    </row>
    <row r="222" spans="1:14">
      <c r="B222" s="847"/>
    </row>
    <row r="223" spans="1:14">
      <c r="B223" s="223"/>
    </row>
    <row r="224" spans="1:14">
      <c r="B224" s="844" t="s">
        <v>283</v>
      </c>
    </row>
    <row r="225" spans="2:2">
      <c r="B225" s="848" t="s">
        <v>404</v>
      </c>
    </row>
    <row r="226" spans="2:2">
      <c r="B226" s="846" t="s">
        <v>405</v>
      </c>
    </row>
    <row r="227" spans="2:2">
      <c r="B227" s="846" t="s">
        <v>294</v>
      </c>
    </row>
    <row r="228" spans="2:2">
      <c r="B228" s="846" t="s">
        <v>406</v>
      </c>
    </row>
    <row r="229" spans="2:2">
      <c r="B229" s="846" t="s">
        <v>407</v>
      </c>
    </row>
    <row r="230" spans="2:2">
      <c r="B230" s="846" t="s">
        <v>286</v>
      </c>
    </row>
    <row r="231" spans="2:2">
      <c r="B231" s="846" t="s">
        <v>408</v>
      </c>
    </row>
    <row r="232" spans="2:2">
      <c r="B232" s="846"/>
    </row>
    <row r="233" spans="2:2">
      <c r="B233" s="847"/>
    </row>
    <row r="234" spans="2:2">
      <c r="B234" s="223"/>
    </row>
    <row r="235" spans="2:2">
      <c r="B235" s="844" t="s">
        <v>293</v>
      </c>
    </row>
    <row r="236" spans="2:2">
      <c r="B236" s="848" t="s">
        <v>409</v>
      </c>
    </row>
    <row r="237" spans="2:2">
      <c r="B237" s="846" t="s">
        <v>410</v>
      </c>
    </row>
    <row r="238" spans="2:2">
      <c r="B238" s="846" t="s">
        <v>411</v>
      </c>
    </row>
    <row r="239" spans="2:2">
      <c r="B239" s="846" t="s">
        <v>412</v>
      </c>
    </row>
    <row r="240" spans="2:2">
      <c r="B240" s="846" t="s">
        <v>413</v>
      </c>
    </row>
    <row r="241" spans="2:2">
      <c r="B241" s="847"/>
    </row>
    <row r="242" spans="2:2">
      <c r="B242" s="223"/>
    </row>
    <row r="243" spans="2:2">
      <c r="B243" s="844" t="s">
        <v>414</v>
      </c>
    </row>
    <row r="244" spans="2:2">
      <c r="B244" s="848" t="s">
        <v>415</v>
      </c>
    </row>
    <row r="245" spans="2:2">
      <c r="B245" s="846" t="s">
        <v>416</v>
      </c>
    </row>
    <row r="246" spans="2:2">
      <c r="B246" s="847"/>
    </row>
    <row r="247" spans="2:2">
      <c r="B247" s="223"/>
    </row>
    <row r="248" spans="2:2">
      <c r="B248" s="844" t="s">
        <v>417</v>
      </c>
    </row>
    <row r="249" spans="2:2">
      <c r="B249" s="848" t="s">
        <v>458</v>
      </c>
    </row>
    <row r="250" spans="2:2">
      <c r="B250" s="846" t="s">
        <v>457</v>
      </c>
    </row>
    <row r="251" spans="2:2">
      <c r="B251" s="847" t="s">
        <v>268</v>
      </c>
    </row>
    <row r="252" spans="2:2">
      <c r="B252" s="223"/>
    </row>
    <row r="253" spans="2:2">
      <c r="B253" s="844" t="s">
        <v>284</v>
      </c>
    </row>
    <row r="254" spans="2:2">
      <c r="B254" s="848" t="s">
        <v>418</v>
      </c>
    </row>
    <row r="255" spans="2:2">
      <c r="B255" s="846" t="s">
        <v>462</v>
      </c>
    </row>
    <row r="256" spans="2:2">
      <c r="B256" s="846"/>
    </row>
    <row r="257" spans="2:2">
      <c r="B257" s="847"/>
    </row>
    <row r="258" spans="2:2">
      <c r="B258" s="223"/>
    </row>
    <row r="259" spans="2:2">
      <c r="B259" s="844" t="s">
        <v>289</v>
      </c>
    </row>
    <row r="260" spans="2:2">
      <c r="B260" s="848" t="s">
        <v>290</v>
      </c>
    </row>
    <row r="261" spans="2:2">
      <c r="B261" s="846" t="s">
        <v>295</v>
      </c>
    </row>
    <row r="262" spans="2:2">
      <c r="B262" s="846"/>
    </row>
    <row r="263" spans="2:2">
      <c r="B263" s="847"/>
    </row>
    <row r="264" spans="2:2">
      <c r="B264" s="223"/>
    </row>
    <row r="265" spans="2:2">
      <c r="B265" s="844" t="s">
        <v>419</v>
      </c>
    </row>
    <row r="266" spans="2:2">
      <c r="B266" s="848" t="s">
        <v>288</v>
      </c>
    </row>
    <row r="267" spans="2:2">
      <c r="B267" s="846" t="s">
        <v>287</v>
      </c>
    </row>
    <row r="268" spans="2:2">
      <c r="B268" s="847"/>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63" priority="20">
      <formula>AND(#REF!="Actuals",#REF!="Forecast")</formula>
    </cfRule>
  </conditionalFormatting>
  <conditionalFormatting sqref="C47">
    <cfRule type="expression" dxfId="62" priority="18">
      <formula>AND(#REF!="Actuals",#REF!="Forecast")</formula>
    </cfRule>
  </conditionalFormatting>
  <conditionalFormatting sqref="C50:J50">
    <cfRule type="expression" dxfId="61" priority="17">
      <formula>AND(#REF!="Actuals",#REF!="Forecast")</formula>
    </cfRule>
  </conditionalFormatting>
  <conditionalFormatting sqref="B14:D30">
    <cfRule type="cellIs" dxfId="60" priority="14" operator="equal">
      <formula>"Forecast"</formula>
    </cfRule>
  </conditionalFormatting>
  <conditionalFormatting sqref="B23:C30 E23:F27">
    <cfRule type="expression" dxfId="59" priority="111">
      <formula>$D13="Forecast"</formula>
    </cfRule>
  </conditionalFormatting>
  <conditionalFormatting sqref="K71">
    <cfRule type="expression" dxfId="58" priority="5">
      <formula>AND(#REF!="Actuals",#REF!="Forecast")</formula>
    </cfRule>
  </conditionalFormatting>
  <conditionalFormatting sqref="K72:T72">
    <cfRule type="expression" dxfId="57" priority="4">
      <formula>AND(#REF!="Actuals",#REF!="Forecast")</formula>
    </cfRule>
  </conditionalFormatting>
  <conditionalFormatting sqref="C62:L62">
    <cfRule type="expression" dxfId="56" priority="3">
      <formula>AND(#REF!="Actuals",#REF!="Forecast")</formula>
    </cfRule>
  </conditionalFormatting>
  <conditionalFormatting sqref="C118:L118">
    <cfRule type="expression" dxfId="55" priority="1">
      <formula>AND(#REF!="Actuals",#REF!="Forecast")</formula>
    </cfRule>
  </conditionalFormatting>
  <hyperlinks>
    <hyperlink ref="K39" r:id="rId1" display="August 2018 Publication" xr:uid="{F0BC7472-453A-43C1-8367-82881050B4D7}"/>
    <hyperlink ref="K39:M39" r:id="rId2" display="November 2018 Publication" xr:uid="{A2AFFF37-C74E-4A71-B0C0-9B73C2C6B4BA}"/>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tr">
        <f>'RFPR cover'!C5</f>
        <v>Cadent-EOE</v>
      </c>
      <c r="B2" s="30"/>
      <c r="C2" s="30"/>
      <c r="D2" s="30"/>
      <c r="E2" s="30"/>
      <c r="F2" s="30"/>
      <c r="G2" s="30"/>
      <c r="H2" s="30"/>
      <c r="I2" s="34"/>
      <c r="J2" s="34"/>
      <c r="K2" s="34"/>
      <c r="L2" s="34"/>
      <c r="M2" s="34"/>
      <c r="N2" s="385"/>
    </row>
    <row r="3" spans="1:14" s="32" customFormat="1" ht="20.65">
      <c r="A3" s="30">
        <f>'RFPR cover'!C7</f>
        <v>2019</v>
      </c>
      <c r="B3" s="30"/>
      <c r="C3" s="30"/>
      <c r="D3" s="30"/>
      <c r="E3" s="30"/>
      <c r="F3" s="30"/>
      <c r="G3" s="30"/>
      <c r="H3" s="30"/>
      <c r="I3" s="34"/>
      <c r="J3" s="34"/>
      <c r="K3" s="34"/>
      <c r="L3" s="34"/>
      <c r="M3" s="34"/>
      <c r="N3" s="385"/>
    </row>
    <row r="4" spans="1:14">
      <c r="A4" s="24"/>
      <c r="B4" s="24"/>
      <c r="C4" s="24"/>
      <c r="D4" s="24"/>
      <c r="E4" s="24"/>
      <c r="F4" s="24"/>
      <c r="G4" s="24"/>
      <c r="H4" s="24"/>
      <c r="I4" s="574"/>
      <c r="J4" s="574"/>
      <c r="K4" s="574"/>
      <c r="L4" s="574"/>
      <c r="M4" s="574"/>
      <c r="N4" s="43"/>
    </row>
    <row r="5" spans="1:14">
      <c r="A5" s="24"/>
      <c r="B5" s="24"/>
      <c r="C5" s="24"/>
      <c r="D5" s="24"/>
      <c r="E5" s="24"/>
      <c r="F5" s="24"/>
      <c r="G5" s="24"/>
      <c r="H5" s="24"/>
      <c r="I5" s="574"/>
      <c r="J5" s="574"/>
      <c r="K5" s="574"/>
      <c r="L5" s="574"/>
      <c r="M5" s="574"/>
      <c r="N5" s="43"/>
    </row>
    <row r="6" spans="1:14">
      <c r="A6" s="24"/>
      <c r="B6" s="25" t="s">
        <v>83</v>
      </c>
      <c r="C6" s="24"/>
      <c r="D6" s="24"/>
      <c r="E6" s="24"/>
      <c r="F6" s="24"/>
      <c r="G6" s="24"/>
      <c r="H6" s="24"/>
      <c r="I6" s="574"/>
      <c r="J6" s="574"/>
      <c r="K6" s="574"/>
      <c r="L6" s="574"/>
      <c r="M6" s="574"/>
      <c r="N6" s="43"/>
    </row>
    <row r="7" spans="1:14">
      <c r="A7" s="24"/>
      <c r="B7" s="24"/>
      <c r="C7" s="24"/>
      <c r="D7" s="24"/>
      <c r="E7" s="24"/>
      <c r="F7" s="24"/>
      <c r="G7" s="24"/>
      <c r="H7" s="24"/>
      <c r="I7" s="574"/>
      <c r="J7" s="574"/>
      <c r="K7" s="574"/>
      <c r="L7" s="574"/>
      <c r="M7" s="574"/>
      <c r="N7" s="43"/>
    </row>
    <row r="8" spans="1:14">
      <c r="A8" s="24"/>
      <c r="B8" s="48" t="s">
        <v>84</v>
      </c>
      <c r="C8" s="48" t="s">
        <v>85</v>
      </c>
      <c r="D8" s="990" t="s">
        <v>86</v>
      </c>
      <c r="E8" s="991"/>
      <c r="F8" s="991"/>
      <c r="G8" s="991"/>
      <c r="H8" s="991"/>
      <c r="I8" s="574"/>
      <c r="J8" s="574"/>
      <c r="K8" s="574"/>
      <c r="L8" s="574"/>
      <c r="M8" s="574"/>
      <c r="N8" s="43"/>
    </row>
    <row r="9" spans="1:14">
      <c r="A9" s="24"/>
      <c r="B9" s="26" t="s">
        <v>87</v>
      </c>
      <c r="C9" s="47"/>
      <c r="D9" s="988"/>
      <c r="E9" s="989"/>
      <c r="F9" s="989"/>
      <c r="G9" s="989"/>
      <c r="H9" s="989"/>
      <c r="I9" s="24"/>
      <c r="J9" s="24"/>
      <c r="K9" s="24"/>
      <c r="L9" s="24"/>
      <c r="M9" s="24"/>
    </row>
    <row r="10" spans="1:14">
      <c r="A10" s="24"/>
      <c r="B10" s="26" t="s">
        <v>88</v>
      </c>
      <c r="C10" s="47"/>
      <c r="D10" s="988"/>
      <c r="E10" s="989"/>
      <c r="F10" s="989"/>
      <c r="G10" s="989"/>
      <c r="H10" s="989"/>
      <c r="I10" s="24"/>
      <c r="J10" s="24"/>
      <c r="K10" s="24"/>
      <c r="L10" s="24"/>
      <c r="M10" s="24"/>
    </row>
    <row r="11" spans="1:14">
      <c r="A11" s="24"/>
      <c r="B11" s="26" t="s">
        <v>89</v>
      </c>
      <c r="C11" s="47"/>
      <c r="D11" s="988"/>
      <c r="E11" s="989"/>
      <c r="F11" s="989"/>
      <c r="G11" s="989"/>
      <c r="H11" s="989"/>
      <c r="I11" s="24"/>
      <c r="J11" s="24"/>
      <c r="K11" s="24"/>
      <c r="L11" s="24"/>
      <c r="M11" s="24"/>
    </row>
    <row r="12" spans="1:14">
      <c r="A12" s="24"/>
      <c r="B12" s="26" t="s">
        <v>90</v>
      </c>
      <c r="C12" s="47"/>
      <c r="D12" s="988"/>
      <c r="E12" s="989"/>
      <c r="F12" s="989"/>
      <c r="G12" s="989"/>
      <c r="H12" s="989"/>
      <c r="I12" s="24"/>
      <c r="J12" s="24"/>
      <c r="K12" s="24"/>
      <c r="L12" s="24"/>
      <c r="M12" s="24"/>
    </row>
    <row r="13" spans="1:14">
      <c r="A13" s="24"/>
      <c r="B13" s="26" t="s">
        <v>91</v>
      </c>
      <c r="C13" s="47"/>
      <c r="D13" s="988"/>
      <c r="E13" s="989"/>
      <c r="F13" s="989"/>
      <c r="G13" s="989"/>
      <c r="H13" s="989"/>
      <c r="I13" s="24"/>
      <c r="J13" s="24"/>
      <c r="K13" s="24"/>
      <c r="L13" s="24"/>
      <c r="M13" s="24"/>
    </row>
    <row r="14" spans="1:14">
      <c r="A14" s="24"/>
      <c r="B14" s="26" t="s">
        <v>92</v>
      </c>
      <c r="C14" s="47"/>
      <c r="D14" s="988"/>
      <c r="E14" s="989"/>
      <c r="F14" s="989"/>
      <c r="G14" s="989"/>
      <c r="H14" s="989"/>
      <c r="I14" s="24"/>
      <c r="J14" s="24"/>
      <c r="K14" s="24"/>
      <c r="L14" s="24"/>
      <c r="M14" s="24"/>
    </row>
    <row r="15" spans="1:14">
      <c r="A15" s="24"/>
      <c r="B15" s="26" t="s">
        <v>93</v>
      </c>
      <c r="C15" s="47"/>
      <c r="D15" s="988"/>
      <c r="E15" s="989"/>
      <c r="F15" s="989"/>
      <c r="G15" s="989"/>
      <c r="H15" s="989"/>
      <c r="I15" s="24"/>
      <c r="J15" s="24"/>
      <c r="K15" s="24"/>
      <c r="L15" s="24"/>
      <c r="M15" s="24"/>
    </row>
    <row r="16" spans="1:14">
      <c r="A16" s="24"/>
      <c r="B16" s="26" t="s">
        <v>94</v>
      </c>
      <c r="C16" s="47"/>
      <c r="D16" s="988"/>
      <c r="E16" s="989"/>
      <c r="F16" s="989"/>
      <c r="G16" s="989"/>
      <c r="H16" s="989"/>
      <c r="I16" s="24"/>
      <c r="J16" s="24"/>
      <c r="K16" s="24"/>
      <c r="L16" s="24"/>
      <c r="M16" s="24"/>
    </row>
    <row r="17" spans="1:13">
      <c r="A17" s="24"/>
      <c r="B17" s="26" t="s">
        <v>95</v>
      </c>
      <c r="C17" s="47"/>
      <c r="D17" s="988"/>
      <c r="E17" s="989"/>
      <c r="F17" s="989"/>
      <c r="G17" s="989"/>
      <c r="H17" s="989"/>
      <c r="I17" s="24"/>
      <c r="J17" s="24"/>
      <c r="K17" s="24"/>
      <c r="L17" s="24"/>
      <c r="M17" s="24"/>
    </row>
    <row r="18" spans="1:13">
      <c r="A18" s="24"/>
      <c r="B18" s="26" t="s">
        <v>96</v>
      </c>
      <c r="C18" s="47"/>
      <c r="D18" s="988"/>
      <c r="E18" s="989"/>
      <c r="F18" s="989"/>
      <c r="G18" s="989"/>
      <c r="H18" s="989"/>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6" sqref="C6"/>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tr">
        <f>'RFPR cover'!C5</f>
        <v>Cadent-EOE</v>
      </c>
      <c r="B2" s="30"/>
      <c r="C2" s="30"/>
      <c r="D2" s="30"/>
    </row>
    <row r="3" spans="1:4" s="32" customFormat="1" ht="20.65">
      <c r="A3" s="30">
        <f>'RFPR cover'!C7</f>
        <v>2019</v>
      </c>
      <c r="B3" s="30"/>
      <c r="C3" s="30"/>
      <c r="D3" s="30"/>
    </row>
    <row r="4" spans="1:4" s="32" customFormat="1" ht="20.65">
      <c r="A4" s="876"/>
      <c r="B4" s="876"/>
      <c r="C4" s="876"/>
      <c r="D4" s="876"/>
    </row>
    <row r="5" spans="1:4" ht="27.75">
      <c r="A5" s="873" t="s">
        <v>441</v>
      </c>
      <c r="B5" s="874" t="s">
        <v>442</v>
      </c>
      <c r="C5" s="875" t="s">
        <v>443</v>
      </c>
    </row>
    <row r="6" spans="1:4">
      <c r="A6" s="354">
        <v>2.1</v>
      </c>
      <c r="B6" s="884" t="s">
        <v>526</v>
      </c>
      <c r="C6" s="890" t="s">
        <v>527</v>
      </c>
    </row>
    <row r="7" spans="1:4">
      <c r="A7" s="354">
        <v>2.1</v>
      </c>
      <c r="B7" s="884" t="s">
        <v>526</v>
      </c>
      <c r="C7" s="890" t="s">
        <v>528</v>
      </c>
    </row>
    <row r="8" spans="1:4">
      <c r="A8" s="354">
        <v>2.1</v>
      </c>
      <c r="B8" s="884" t="s">
        <v>526</v>
      </c>
      <c r="C8" s="890" t="s">
        <v>529</v>
      </c>
    </row>
    <row r="9" spans="1:4">
      <c r="A9" s="354">
        <v>2.1</v>
      </c>
      <c r="B9" s="884" t="s">
        <v>526</v>
      </c>
      <c r="C9" s="890" t="s">
        <v>530</v>
      </c>
    </row>
    <row r="10" spans="1:4">
      <c r="A10" s="354">
        <v>2.1</v>
      </c>
      <c r="B10" s="884" t="s">
        <v>526</v>
      </c>
      <c r="C10" s="890" t="s">
        <v>531</v>
      </c>
    </row>
    <row r="11" spans="1:4">
      <c r="A11" s="355">
        <v>2.1</v>
      </c>
      <c r="B11" s="882" t="s">
        <v>532</v>
      </c>
      <c r="C11" s="890" t="s">
        <v>533</v>
      </c>
    </row>
    <row r="12" spans="1:4">
      <c r="A12" s="355"/>
      <c r="B12" s="882"/>
      <c r="C12" s="890"/>
    </row>
    <row r="13" spans="1:4">
      <c r="A13" s="355"/>
      <c r="B13" s="882"/>
      <c r="C13" s="890"/>
    </row>
    <row r="14" spans="1:4">
      <c r="A14" s="355"/>
      <c r="B14" s="882"/>
      <c r="C14" s="890"/>
    </row>
    <row r="15" spans="1:4">
      <c r="A15" s="355"/>
      <c r="B15" s="882"/>
      <c r="C15" s="890"/>
    </row>
    <row r="16" spans="1:4">
      <c r="A16" s="355"/>
      <c r="B16" s="882"/>
      <c r="C16" s="890"/>
    </row>
    <row r="17" spans="1:3">
      <c r="A17" s="355"/>
      <c r="B17" s="882"/>
      <c r="C17" s="302"/>
    </row>
    <row r="18" spans="1:3">
      <c r="A18" s="355"/>
      <c r="B18" s="882"/>
      <c r="C18" s="302"/>
    </row>
    <row r="19" spans="1:3">
      <c r="A19" s="355"/>
      <c r="B19" s="882"/>
      <c r="C19" s="302"/>
    </row>
    <row r="20" spans="1:3">
      <c r="A20" s="355"/>
      <c r="B20" s="882"/>
      <c r="C20" s="302"/>
    </row>
    <row r="21" spans="1:3">
      <c r="A21" s="355"/>
      <c r="B21" s="882"/>
      <c r="C21" s="302"/>
    </row>
    <row r="22" spans="1:3">
      <c r="A22" s="355"/>
      <c r="B22" s="882"/>
      <c r="C22" s="302"/>
    </row>
    <row r="23" spans="1:3">
      <c r="A23" s="355"/>
      <c r="B23" s="882"/>
      <c r="C23" s="302"/>
    </row>
    <row r="24" spans="1:3">
      <c r="A24" s="355"/>
      <c r="B24" s="882"/>
      <c r="C24" s="302"/>
    </row>
    <row r="25" spans="1:3">
      <c r="A25" s="355"/>
      <c r="B25" s="882"/>
      <c r="C25" s="302"/>
    </row>
    <row r="26" spans="1:3">
      <c r="A26" s="355"/>
      <c r="B26" s="882"/>
      <c r="C26" s="302"/>
    </row>
    <row r="27" spans="1:3">
      <c r="A27" s="355"/>
      <c r="B27" s="882"/>
      <c r="C27" s="302"/>
    </row>
    <row r="28" spans="1:3">
      <c r="A28" s="355"/>
      <c r="B28" s="882"/>
      <c r="C28" s="302"/>
    </row>
    <row r="29" spans="1:3">
      <c r="A29" s="355"/>
      <c r="B29" s="882"/>
      <c r="C29" s="302"/>
    </row>
    <row r="30" spans="1:3">
      <c r="A30" s="355"/>
      <c r="B30" s="882"/>
      <c r="C30" s="302"/>
    </row>
    <row r="31" spans="1:3">
      <c r="A31" s="355"/>
      <c r="B31" s="882"/>
      <c r="C31" s="903"/>
    </row>
    <row r="32" spans="1:3">
      <c r="A32" s="355"/>
      <c r="B32" s="882"/>
      <c r="C32" s="302"/>
    </row>
    <row r="33" spans="1:3">
      <c r="A33" s="355"/>
      <c r="B33" s="882"/>
      <c r="C33" s="302"/>
    </row>
    <row r="34" spans="1:3">
      <c r="A34" s="356"/>
      <c r="B34" s="882"/>
      <c r="C34" s="302"/>
    </row>
    <row r="35" spans="1:3">
      <c r="A35" s="356"/>
      <c r="B35" s="906"/>
      <c r="C35" s="302"/>
    </row>
    <row r="36" spans="1:3">
      <c r="A36" s="356"/>
      <c r="B36" s="906"/>
      <c r="C36" s="302"/>
    </row>
    <row r="37" spans="1:3">
      <c r="A37" s="356"/>
      <c r="B37" s="906"/>
      <c r="C37" s="302"/>
    </row>
    <row r="38" spans="1:3">
      <c r="A38" s="356"/>
      <c r="B38" s="906"/>
      <c r="C38" s="302"/>
    </row>
    <row r="39" spans="1:3">
      <c r="A39" s="355"/>
      <c r="B39" s="906"/>
      <c r="C39" s="302"/>
    </row>
    <row r="40" spans="1:3">
      <c r="A40" s="356"/>
      <c r="B40" s="906"/>
      <c r="C40" s="302"/>
    </row>
    <row r="41" spans="1:3">
      <c r="A41" s="356"/>
      <c r="B41" s="906"/>
      <c r="C41" s="302"/>
    </row>
    <row r="42" spans="1:3">
      <c r="A42" s="356"/>
      <c r="B42" s="906"/>
      <c r="C42" s="302"/>
    </row>
    <row r="43" spans="1:3">
      <c r="A43" s="356"/>
      <c r="B43" s="882"/>
      <c r="C43" s="302"/>
    </row>
    <row r="44" spans="1:3">
      <c r="A44" s="356"/>
      <c r="B44" s="882"/>
      <c r="C44" s="302"/>
    </row>
    <row r="45" spans="1:3">
      <c r="A45" s="356"/>
      <c r="B45" s="882"/>
      <c r="C45" s="302"/>
    </row>
    <row r="46" spans="1:3">
      <c r="A46" s="356"/>
      <c r="B46" s="882"/>
      <c r="C46" s="302"/>
    </row>
    <row r="47" spans="1:3">
      <c r="A47" s="356"/>
      <c r="B47" s="882"/>
      <c r="C47" s="302"/>
    </row>
    <row r="48" spans="1:3">
      <c r="A48" s="356"/>
      <c r="B48" s="882"/>
      <c r="C48" s="302"/>
    </row>
    <row r="49" spans="1:3">
      <c r="A49" s="356"/>
      <c r="B49" s="882"/>
      <c r="C49" s="302"/>
    </row>
    <row r="50" spans="1:3">
      <c r="A50" s="356"/>
      <c r="B50" s="882"/>
      <c r="C50" s="302"/>
    </row>
    <row r="51" spans="1:3">
      <c r="A51" s="356"/>
      <c r="B51" s="882"/>
      <c r="C51" s="302"/>
    </row>
    <row r="52" spans="1:3">
      <c r="A52" s="356"/>
      <c r="B52" s="882"/>
      <c r="C52" s="302"/>
    </row>
    <row r="53" spans="1:3">
      <c r="A53" s="356"/>
      <c r="B53" s="914"/>
      <c r="C53" s="915"/>
    </row>
    <row r="54" spans="1:3">
      <c r="A54" s="356"/>
      <c r="B54" s="882"/>
      <c r="C54" s="302"/>
    </row>
    <row r="55" spans="1:3">
      <c r="A55" s="356"/>
      <c r="B55" s="882"/>
      <c r="C55" s="302"/>
    </row>
    <row r="56" spans="1:3">
      <c r="A56" s="356"/>
      <c r="B56" s="882"/>
      <c r="C56" s="302"/>
    </row>
    <row r="57" spans="1:3">
      <c r="A57" s="356"/>
      <c r="B57" s="882"/>
      <c r="C57" s="302"/>
    </row>
    <row r="58" spans="1:3">
      <c r="A58" s="356"/>
      <c r="B58" s="882"/>
      <c r="C58" s="903"/>
    </row>
    <row r="59" spans="1:3">
      <c r="A59" s="357"/>
      <c r="B59" s="883"/>
      <c r="C59" s="303"/>
    </row>
    <row r="60" spans="1:3">
      <c r="A60" s="357"/>
      <c r="B60" s="883"/>
      <c r="C60" s="303"/>
    </row>
    <row r="61" spans="1:3">
      <c r="A61" s="357"/>
      <c r="B61" s="883"/>
      <c r="C61" s="303"/>
    </row>
    <row r="62" spans="1:3">
      <c r="A62" s="357"/>
      <c r="B62" s="883"/>
      <c r="C62" s="303"/>
    </row>
    <row r="63" spans="1:3">
      <c r="A63" s="357"/>
      <c r="B63" s="883"/>
      <c r="C63" s="303"/>
    </row>
    <row r="64" spans="1:3">
      <c r="A64" s="357"/>
      <c r="B64" s="883"/>
      <c r="C64" s="303"/>
    </row>
    <row r="65" spans="1:3">
      <c r="A65" s="357"/>
      <c r="B65" s="883"/>
      <c r="C65" s="303"/>
    </row>
    <row r="66" spans="1:3">
      <c r="A66" s="357"/>
      <c r="B66" s="883"/>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3.41015625" style="206"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51</v>
      </c>
      <c r="B2" s="205"/>
      <c r="C2" s="30"/>
      <c r="D2" s="30"/>
      <c r="E2" s="30"/>
      <c r="F2" s="30"/>
      <c r="G2" s="30"/>
      <c r="H2" s="30"/>
      <c r="I2" s="27"/>
      <c r="J2" s="27"/>
      <c r="K2" s="27"/>
      <c r="L2" s="27"/>
      <c r="M2" s="27"/>
      <c r="N2" s="27"/>
      <c r="O2" s="127"/>
    </row>
    <row r="3" spans="1:16" s="32" customFormat="1" ht="22.5">
      <c r="A3" s="273">
        <v>2019</v>
      </c>
      <c r="B3" s="942" t="s">
        <v>627</v>
      </c>
      <c r="C3" s="274"/>
      <c r="D3" s="274"/>
      <c r="E3" s="274"/>
      <c r="F3" s="274"/>
      <c r="G3" s="274"/>
      <c r="H3" s="274"/>
      <c r="I3" s="267"/>
      <c r="J3" s="267"/>
      <c r="K3" s="267"/>
      <c r="L3" s="267"/>
      <c r="M3" s="267"/>
      <c r="N3" s="267"/>
      <c r="O3" s="275"/>
    </row>
    <row r="4" spans="1:16" ht="12.75" customHeight="1"/>
    <row r="5" spans="1:16">
      <c r="D5" s="410" t="s">
        <v>628</v>
      </c>
      <c r="E5" s="411" t="s">
        <v>628</v>
      </c>
      <c r="F5" s="411" t="s">
        <v>628</v>
      </c>
      <c r="G5" s="411" t="s">
        <v>628</v>
      </c>
      <c r="H5" s="411" t="s">
        <v>628</v>
      </c>
      <c r="I5" s="411" t="s">
        <v>628</v>
      </c>
      <c r="J5" s="411" t="s">
        <v>629</v>
      </c>
      <c r="K5" s="412" t="s">
        <v>629</v>
      </c>
      <c r="L5" s="2"/>
      <c r="M5" s="2"/>
    </row>
    <row r="6" spans="1:16" ht="31.5" customHeight="1">
      <c r="C6" s="181"/>
      <c r="D6" s="119">
        <v>2014</v>
      </c>
      <c r="E6" s="120">
        <v>2015</v>
      </c>
      <c r="F6" s="120">
        <v>2016</v>
      </c>
      <c r="G6" s="120">
        <v>2017</v>
      </c>
      <c r="H6" s="120">
        <v>2018</v>
      </c>
      <c r="I6" s="120">
        <v>2019</v>
      </c>
      <c r="J6" s="120">
        <v>2020</v>
      </c>
      <c r="K6" s="204">
        <v>2021</v>
      </c>
      <c r="L6" s="50"/>
      <c r="M6" s="103" t="s">
        <v>630</v>
      </c>
      <c r="N6" s="203" t="s">
        <v>107</v>
      </c>
    </row>
    <row r="7" spans="1:16">
      <c r="C7" s="181"/>
      <c r="D7" s="181"/>
      <c r="E7" s="181"/>
      <c r="F7" s="181"/>
      <c r="G7" s="181"/>
      <c r="H7" s="181"/>
      <c r="I7" s="181"/>
      <c r="J7" s="181"/>
      <c r="K7" s="181"/>
      <c r="L7" s="181"/>
      <c r="M7" s="181"/>
      <c r="N7" s="181"/>
      <c r="O7" s="181"/>
    </row>
    <row r="8" spans="1:16">
      <c r="B8" s="557" t="s">
        <v>106</v>
      </c>
      <c r="C8" s="449"/>
      <c r="D8" s="449"/>
      <c r="E8" s="449"/>
      <c r="F8" s="449"/>
      <c r="G8" s="449"/>
      <c r="H8" s="449"/>
      <c r="I8" s="449"/>
      <c r="J8" s="449"/>
      <c r="K8" s="449"/>
      <c r="L8" s="558"/>
      <c r="M8" s="227"/>
      <c r="N8" s="227"/>
      <c r="O8" s="227"/>
    </row>
    <row r="9" spans="1:16">
      <c r="B9" s="207"/>
      <c r="D9" s="43"/>
      <c r="E9" s="43"/>
      <c r="F9" s="43"/>
      <c r="G9" s="43"/>
      <c r="H9" s="43"/>
      <c r="I9" s="43"/>
      <c r="J9" s="43"/>
      <c r="K9" s="43"/>
      <c r="L9" s="50"/>
    </row>
    <row r="10" spans="1:16">
      <c r="B10" s="262" t="s">
        <v>213</v>
      </c>
      <c r="C10" s="264" t="s">
        <v>7</v>
      </c>
      <c r="D10" s="533">
        <v>6.7000000000000004E-2</v>
      </c>
      <c r="E10" s="535">
        <v>6.7000000000000004E-2</v>
      </c>
      <c r="F10" s="535">
        <v>6.7000000000000004E-2</v>
      </c>
      <c r="G10" s="535">
        <v>6.7000000000000004E-2</v>
      </c>
      <c r="H10" s="535">
        <v>6.7000000000000004E-2</v>
      </c>
      <c r="I10" s="535">
        <v>6.7000000000000004E-2</v>
      </c>
      <c r="J10" s="535">
        <v>6.7000000000000004E-2</v>
      </c>
      <c r="K10" s="534">
        <v>6.7000000000000004E-2</v>
      </c>
      <c r="L10" s="182"/>
      <c r="M10" s="944">
        <v>6.7000000000000004E-2</v>
      </c>
      <c r="N10" s="945">
        <v>6.7000000000000004E-2</v>
      </c>
    </row>
    <row r="11" spans="1:16">
      <c r="B11" s="262" t="s">
        <v>100</v>
      </c>
      <c r="C11" s="264" t="s">
        <v>7</v>
      </c>
      <c r="D11" s="184">
        <v>-1.3227952599799309E-3</v>
      </c>
      <c r="E11" s="185">
        <v>-3.5029892192201487E-3</v>
      </c>
      <c r="F11" s="185">
        <v>8.7566162315769608E-3</v>
      </c>
      <c r="G11" s="185">
        <v>9.1928269971359663E-4</v>
      </c>
      <c r="H11" s="185">
        <v>3.5912327905579127E-3</v>
      </c>
      <c r="I11" s="185">
        <v>1.0147351071723326E-2</v>
      </c>
      <c r="J11" s="185">
        <v>1.2691102053739942E-2</v>
      </c>
      <c r="K11" s="186">
        <v>2.3134033720645215E-2</v>
      </c>
      <c r="L11" s="182"/>
      <c r="M11" s="944">
        <v>3.0712814502399403E-3</v>
      </c>
      <c r="N11" s="945">
        <v>6.7946970000189724E-3</v>
      </c>
      <c r="P11" s="182"/>
    </row>
    <row r="12" spans="1:16">
      <c r="B12" s="262" t="s">
        <v>108</v>
      </c>
      <c r="C12" s="264" t="s">
        <v>7</v>
      </c>
      <c r="D12" s="184">
        <v>1.2798274199000953E-3</v>
      </c>
      <c r="E12" s="185">
        <v>1.2669841063458675E-3</v>
      </c>
      <c r="F12" s="185">
        <v>1.2727000692314527E-3</v>
      </c>
      <c r="G12" s="185">
        <v>1.2822893061279197E-3</v>
      </c>
      <c r="H12" s="185">
        <v>1.3046746839599783E-3</v>
      </c>
      <c r="I12" s="185">
        <v>1.2944689313946964E-3</v>
      </c>
      <c r="J12" s="185">
        <v>1.2671829934993231E-3</v>
      </c>
      <c r="K12" s="186">
        <v>1.2767075643448055E-3</v>
      </c>
      <c r="L12" s="182"/>
      <c r="M12" s="944">
        <v>1.2834306724103827E-3</v>
      </c>
      <c r="N12" s="945">
        <v>1.2805575095731626E-3</v>
      </c>
    </row>
    <row r="13" spans="1:16">
      <c r="B13" s="262" t="s">
        <v>221</v>
      </c>
      <c r="C13" s="264" t="s">
        <v>7</v>
      </c>
      <c r="D13" s="184">
        <v>2.0284739335727033E-3</v>
      </c>
      <c r="E13" s="185">
        <v>1.3256953263406778E-3</v>
      </c>
      <c r="F13" s="185">
        <v>2.4564831188198448E-3</v>
      </c>
      <c r="G13" s="185">
        <v>3.2097780301165099E-3</v>
      </c>
      <c r="H13" s="185">
        <v>3.1892139701943166E-3</v>
      </c>
      <c r="I13" s="185">
        <v>3.1682130569305675E-3</v>
      </c>
      <c r="J13" s="185">
        <v>3.3670043509315081E-3</v>
      </c>
      <c r="K13" s="186">
        <v>3.2297954449311181E-3</v>
      </c>
      <c r="L13" s="182"/>
      <c r="M13" s="944">
        <v>2.5583991235663601E-3</v>
      </c>
      <c r="N13" s="945">
        <v>2.7437413424286489E-3</v>
      </c>
    </row>
    <row r="14" spans="1:16">
      <c r="B14" s="262" t="s">
        <v>222</v>
      </c>
      <c r="C14" s="264" t="s">
        <v>7</v>
      </c>
      <c r="D14" s="184">
        <v>6.7873359917341991E-4</v>
      </c>
      <c r="E14" s="185">
        <v>5.0399972721216113E-4</v>
      </c>
      <c r="F14" s="185">
        <v>4.5010580024071447E-4</v>
      </c>
      <c r="G14" s="185">
        <v>2.7630263457121602E-4</v>
      </c>
      <c r="H14" s="185">
        <v>2.9499271360320685E-4</v>
      </c>
      <c r="I14" s="185">
        <v>5.488802294584766E-4</v>
      </c>
      <c r="J14" s="185">
        <v>5.2699173783677018E-4</v>
      </c>
      <c r="K14" s="186">
        <v>6.8297530791688226E-4</v>
      </c>
      <c r="L14" s="182"/>
      <c r="M14" s="944">
        <v>4.5973557098277242E-4</v>
      </c>
      <c r="N14" s="945">
        <v>4.9620111702191011E-4</v>
      </c>
    </row>
    <row r="15" spans="1:16">
      <c r="B15" s="262" t="s">
        <v>223</v>
      </c>
      <c r="C15" s="264" t="s">
        <v>7</v>
      </c>
      <c r="D15" s="184">
        <v>2.1088528747870644E-3</v>
      </c>
      <c r="E15" s="185">
        <v>2.2612760512827649E-3</v>
      </c>
      <c r="F15" s="185">
        <v>2.5250498843942051E-3</v>
      </c>
      <c r="G15" s="185">
        <v>1.6729237203112971E-3</v>
      </c>
      <c r="H15" s="185">
        <v>1.5844416953671543E-3</v>
      </c>
      <c r="I15" s="185">
        <v>2.3937241247534357E-3</v>
      </c>
      <c r="J15" s="185">
        <v>3.7470256527340671E-3</v>
      </c>
      <c r="K15" s="186">
        <v>3.6864513324008749E-3</v>
      </c>
      <c r="L15" s="182"/>
      <c r="M15" s="944">
        <v>2.0917491316238841E-3</v>
      </c>
      <c r="N15" s="945">
        <v>2.4988612755302135E-3</v>
      </c>
    </row>
    <row r="16" spans="1:16">
      <c r="B16" s="262" t="s">
        <v>224</v>
      </c>
      <c r="C16" s="264" t="s">
        <v>7</v>
      </c>
      <c r="D16" s="184">
        <v>7.597145713738305E-5</v>
      </c>
      <c r="E16" s="185">
        <v>7.6797369871205458E-5</v>
      </c>
      <c r="F16" s="185">
        <v>4.9727114399400163E-5</v>
      </c>
      <c r="G16" s="185">
        <v>4.9878524230943166E-5</v>
      </c>
      <c r="H16" s="185">
        <v>5.0012103971998019E-5</v>
      </c>
      <c r="I16" s="185">
        <v>0</v>
      </c>
      <c r="J16" s="185">
        <v>0</v>
      </c>
      <c r="K16" s="186">
        <v>0</v>
      </c>
      <c r="L16" s="182"/>
      <c r="M16" s="944">
        <v>5.0550742612636114E-5</v>
      </c>
      <c r="N16" s="945">
        <v>3.7885264001679879E-5</v>
      </c>
    </row>
    <row r="17" spans="2:16">
      <c r="B17" s="262" t="s">
        <v>307</v>
      </c>
      <c r="C17" s="264" t="s">
        <v>7</v>
      </c>
      <c r="D17" s="184">
        <v>1.4288300489626183E-3</v>
      </c>
      <c r="E17" s="185">
        <v>4.3695643712282862E-3</v>
      </c>
      <c r="F17" s="185">
        <v>9.2555450752127167E-3</v>
      </c>
      <c r="G17" s="185">
        <v>6.4521474120443571E-3</v>
      </c>
      <c r="H17" s="185">
        <v>6.5137643604637942E-3</v>
      </c>
      <c r="I17" s="185">
        <v>6.9241361575033359E-3</v>
      </c>
      <c r="J17" s="185">
        <v>5.415194963627269E-3</v>
      </c>
      <c r="K17" s="186">
        <v>3.7988023050418494E-3</v>
      </c>
      <c r="L17" s="182"/>
      <c r="M17" s="944">
        <v>5.8069058603731644E-3</v>
      </c>
      <c r="N17" s="945">
        <v>5.5055056157966333E-3</v>
      </c>
    </row>
    <row r="18" spans="2:16">
      <c r="B18" s="262" t="s">
        <v>490</v>
      </c>
      <c r="C18" s="264" t="s">
        <v>7</v>
      </c>
      <c r="D18" s="184">
        <v>-1.1053404583566818E-4</v>
      </c>
      <c r="E18" s="185">
        <v>-2.7477425959308518E-4</v>
      </c>
      <c r="F18" s="185">
        <v>-4.4031123506024691E-4</v>
      </c>
      <c r="G18" s="185">
        <v>-4.6724145033043258E-4</v>
      </c>
      <c r="H18" s="185">
        <v>-4.35943201330675E-4</v>
      </c>
      <c r="I18" s="185">
        <v>-2.6230198752115041E-4</v>
      </c>
      <c r="J18" s="185">
        <v>-5.6820127376208153E-4</v>
      </c>
      <c r="K18" s="186">
        <v>-3.8648751495164917E-4</v>
      </c>
      <c r="L18" s="182"/>
      <c r="M18" s="944">
        <v>-3.3099569171427098E-4</v>
      </c>
      <c r="N18" s="945">
        <v>-3.6757747287813396E-4</v>
      </c>
    </row>
    <row r="19" spans="2:16">
      <c r="B19" s="262" t="s">
        <v>34</v>
      </c>
      <c r="C19" s="264" t="s">
        <v>7</v>
      </c>
      <c r="D19" s="194">
        <v>-5.962133531674347E-4</v>
      </c>
      <c r="E19" s="195">
        <v>-7.0236860579397432E-4</v>
      </c>
      <c r="F19" s="195">
        <v>-5.4500412677901218E-4</v>
      </c>
      <c r="G19" s="195">
        <v>-9.3268899994889082E-4</v>
      </c>
      <c r="H19" s="195">
        <v>-2.5400214473104803E-4</v>
      </c>
      <c r="I19" s="195">
        <v>-8.4144603442089239E-4</v>
      </c>
      <c r="J19" s="195">
        <v>-1.1155511388601463E-3</v>
      </c>
      <c r="K19" s="196">
        <v>-9.6703047200289653E-4</v>
      </c>
      <c r="L19" s="182"/>
      <c r="M19" s="944">
        <v>-6.4527085582005846E-4</v>
      </c>
      <c r="N19" s="945">
        <v>-7.4442340208578353E-4</v>
      </c>
    </row>
    <row r="20" spans="2:16">
      <c r="B20" s="263" t="s">
        <v>101</v>
      </c>
      <c r="C20" s="264" t="s">
        <v>7</v>
      </c>
      <c r="D20" s="197">
        <v>7.2571146674550266E-2</v>
      </c>
      <c r="E20" s="198">
        <v>7.2324184867673738E-2</v>
      </c>
      <c r="F20" s="198">
        <v>9.0780911932036051E-2</v>
      </c>
      <c r="G20" s="198">
        <v>7.9462671876836533E-2</v>
      </c>
      <c r="H20" s="198">
        <v>8.2838386972056643E-2</v>
      </c>
      <c r="I20" s="198">
        <v>9.0373025549821781E-2</v>
      </c>
      <c r="J20" s="198">
        <v>9.2330749339746637E-2</v>
      </c>
      <c r="K20" s="199">
        <v>0.10145524768832619</v>
      </c>
      <c r="L20" s="183"/>
      <c r="M20" s="946">
        <v>8.1345786004274806E-2</v>
      </c>
      <c r="N20" s="947">
        <v>8.5245448249407302E-2</v>
      </c>
    </row>
    <row r="21" spans="2:16">
      <c r="B21" s="262" t="s">
        <v>429</v>
      </c>
      <c r="C21" s="264" t="s">
        <v>7</v>
      </c>
      <c r="D21" s="184">
        <v>2.6412305683791264E-2</v>
      </c>
      <c r="E21" s="185">
        <v>1.2142431494873164E-2</v>
      </c>
      <c r="F21" s="185">
        <v>7.0484769459693408E-3</v>
      </c>
      <c r="G21" s="185">
        <v>1.9881070176803475E-2</v>
      </c>
      <c r="H21" s="185">
        <v>5.6953712934667673E-2</v>
      </c>
      <c r="I21" s="185">
        <v>4.2603835432324128E-2</v>
      </c>
      <c r="J21" s="185">
        <v>2.549453505814623E-2</v>
      </c>
      <c r="K21" s="186">
        <v>1.6584145131365996E-2</v>
      </c>
      <c r="L21" s="182"/>
      <c r="M21" s="944">
        <v>2.7448138539258045E-2</v>
      </c>
      <c r="N21" s="945">
        <v>2.5838205302876921E-2</v>
      </c>
    </row>
    <row r="22" spans="2:16">
      <c r="B22" s="262" t="s">
        <v>430</v>
      </c>
      <c r="C22" s="264" t="s">
        <v>7</v>
      </c>
      <c r="D22" s="184">
        <v>-3.5600576937364838E-3</v>
      </c>
      <c r="E22" s="185">
        <v>-4.6195774885863768E-3</v>
      </c>
      <c r="F22" s="185">
        <v>-2.4539534467071466E-3</v>
      </c>
      <c r="G22" s="185">
        <v>-1.5879484052966563E-3</v>
      </c>
      <c r="H22" s="185">
        <v>-3.1195264656210977E-3</v>
      </c>
      <c r="I22" s="185">
        <v>-3.4488494895871746E-5</v>
      </c>
      <c r="J22" s="185">
        <v>7.5192994885793603E-3</v>
      </c>
      <c r="K22" s="186">
        <v>5.0160100190669802E-3</v>
      </c>
      <c r="L22" s="182"/>
      <c r="M22" s="944">
        <v>-2.5702296481478503E-3</v>
      </c>
      <c r="N22" s="945">
        <v>-3.5708222384729486E-4</v>
      </c>
    </row>
    <row r="23" spans="2:16">
      <c r="B23" s="263" t="s">
        <v>102</v>
      </c>
      <c r="C23" s="264" t="s">
        <v>7</v>
      </c>
      <c r="D23" s="200">
        <v>9.5423394664605032E-2</v>
      </c>
      <c r="E23" s="201">
        <v>7.9847038873960524E-2</v>
      </c>
      <c r="F23" s="201">
        <v>9.5375435431298242E-2</v>
      </c>
      <c r="G23" s="201">
        <v>9.7755793648343345E-2</v>
      </c>
      <c r="H23" s="201">
        <v>0.1366725734411032</v>
      </c>
      <c r="I23" s="201">
        <v>0.13294237248725002</v>
      </c>
      <c r="J23" s="201">
        <v>0.12534458388647221</v>
      </c>
      <c r="K23" s="202">
        <v>0.12305540283875917</v>
      </c>
      <c r="L23" s="183"/>
      <c r="M23" s="946">
        <v>0.106223694895385</v>
      </c>
      <c r="N23" s="947">
        <v>0.11072657132843693</v>
      </c>
    </row>
    <row r="26" spans="2:16" s="32" customFormat="1">
      <c r="B26" s="495"/>
      <c r="C26" s="385"/>
    </row>
    <row r="27" spans="2:16">
      <c r="B27" s="557" t="s">
        <v>214</v>
      </c>
      <c r="C27" s="449"/>
      <c r="D27" s="227"/>
      <c r="E27" s="227"/>
      <c r="F27" s="227"/>
      <c r="G27" s="227"/>
      <c r="H27" s="227"/>
      <c r="I27" s="227"/>
      <c r="J27" s="227"/>
      <c r="K27" s="227"/>
      <c r="L27" s="558"/>
      <c r="M27" s="227"/>
      <c r="N27" s="227"/>
      <c r="O27" s="227"/>
    </row>
    <row r="28" spans="2:16">
      <c r="B28" s="207"/>
      <c r="L28" s="50"/>
    </row>
    <row r="29" spans="2:16">
      <c r="B29" s="262" t="s">
        <v>213</v>
      </c>
      <c r="C29" s="264" t="s">
        <v>7</v>
      </c>
      <c r="D29" s="184">
        <v>5.0407377622605769E-2</v>
      </c>
      <c r="E29" s="185">
        <v>5.5074161151284669E-2</v>
      </c>
      <c r="F29" s="185">
        <v>5.3559639932461864E-2</v>
      </c>
      <c r="G29" s="185">
        <v>5.7098748265401678E-2</v>
      </c>
      <c r="H29" s="185">
        <v>6.2685839907238208E-2</v>
      </c>
      <c r="I29" s="185">
        <v>6.3586105123207309E-2</v>
      </c>
      <c r="J29" s="185">
        <v>6.4752808184995458E-2</v>
      </c>
      <c r="K29" s="186">
        <v>6.5414898570112248E-2</v>
      </c>
      <c r="L29" s="182"/>
      <c r="M29" s="533">
        <v>5.6645020498724795E-2</v>
      </c>
      <c r="N29" s="534">
        <v>5.8546920839136721E-2</v>
      </c>
      <c r="P29" s="341"/>
    </row>
    <row r="30" spans="2:16">
      <c r="B30" s="262" t="s">
        <v>100</v>
      </c>
      <c r="C30" s="264" t="s">
        <v>7</v>
      </c>
      <c r="D30" s="184">
        <v>-9.9520358488360211E-4</v>
      </c>
      <c r="E30" s="185">
        <v>-2.8794655637394526E-3</v>
      </c>
      <c r="F30" s="185">
        <v>7.0000180953733284E-3</v>
      </c>
      <c r="G30" s="185">
        <v>7.8343121575650003E-4</v>
      </c>
      <c r="H30" s="185">
        <v>3.3599916981871284E-3</v>
      </c>
      <c r="I30" s="185">
        <v>9.6303064472938755E-3</v>
      </c>
      <c r="J30" s="185">
        <v>1.2265440252866036E-2</v>
      </c>
      <c r="K30" s="186">
        <v>2.2586723423187509E-2</v>
      </c>
      <c r="L30" s="182"/>
      <c r="M30" s="533">
        <v>2.5966089657640992E-3</v>
      </c>
      <c r="N30" s="534">
        <v>5.9374416027765751E-3</v>
      </c>
    </row>
    <row r="31" spans="2:16">
      <c r="B31" s="262" t="s">
        <v>108</v>
      </c>
      <c r="C31" s="264" t="s">
        <v>7</v>
      </c>
      <c r="D31" s="184">
        <v>9.6287677681596018E-4</v>
      </c>
      <c r="E31" s="185">
        <v>1.0414639828210254E-3</v>
      </c>
      <c r="F31" s="185">
        <v>1.0173933947769534E-3</v>
      </c>
      <c r="G31" s="185">
        <v>1.0927927506569355E-3</v>
      </c>
      <c r="H31" s="185">
        <v>1.2206660950707731E-3</v>
      </c>
      <c r="I31" s="185">
        <v>1.2285110082147612E-3</v>
      </c>
      <c r="J31" s="185">
        <v>1.2246814524380599E-3</v>
      </c>
      <c r="K31" s="186">
        <v>1.2465029227658284E-3</v>
      </c>
      <c r="L31" s="182"/>
      <c r="M31" s="533">
        <v>1.0850739813041534E-3</v>
      </c>
      <c r="N31" s="534">
        <v>1.1189955095961496E-3</v>
      </c>
    </row>
    <row r="32" spans="2:16">
      <c r="B32" s="262" t="s">
        <v>221</v>
      </c>
      <c r="C32" s="264" t="s">
        <v>7</v>
      </c>
      <c r="D32" s="184">
        <v>1.5261201726449519E-3</v>
      </c>
      <c r="E32" s="185">
        <v>1.0897247468715135E-3</v>
      </c>
      <c r="F32" s="185">
        <v>1.9637067364800267E-3</v>
      </c>
      <c r="G32" s="185">
        <v>2.735437428797604E-3</v>
      </c>
      <c r="H32" s="185">
        <v>2.9838590502317681E-3</v>
      </c>
      <c r="I32" s="185">
        <v>3.0067810222493287E-3</v>
      </c>
      <c r="J32" s="185">
        <v>3.254074431252434E-3</v>
      </c>
      <c r="K32" s="186">
        <v>3.1533842004832784E-3</v>
      </c>
      <c r="L32" s="182"/>
      <c r="M32" s="533">
        <v>2.1629935940050151E-3</v>
      </c>
      <c r="N32" s="534">
        <v>2.3975762265408484E-3</v>
      </c>
    </row>
    <row r="33" spans="2:15">
      <c r="B33" s="262" t="s">
        <v>222</v>
      </c>
      <c r="C33" s="264" t="s">
        <v>7</v>
      </c>
      <c r="D33" s="184">
        <v>5.1064449012962567E-4</v>
      </c>
      <c r="E33" s="185">
        <v>4.1428898801023993E-4</v>
      </c>
      <c r="F33" s="185">
        <v>3.5981350137918313E-4</v>
      </c>
      <c r="G33" s="185">
        <v>2.3547066532013633E-4</v>
      </c>
      <c r="H33" s="185">
        <v>2.7599800027958794E-4</v>
      </c>
      <c r="I33" s="185">
        <v>5.2091277567756472E-4</v>
      </c>
      <c r="J33" s="185">
        <v>5.0931634201823578E-4</v>
      </c>
      <c r="K33" s="186">
        <v>6.6681732079513481E-4</v>
      </c>
      <c r="L33" s="182"/>
      <c r="M33" s="533">
        <v>3.8868254988525506E-4</v>
      </c>
      <c r="N33" s="534">
        <v>4.3359772415780585E-4</v>
      </c>
    </row>
    <row r="34" spans="2:15">
      <c r="B34" s="262" t="s">
        <v>223</v>
      </c>
      <c r="C34" s="264" t="s">
        <v>7</v>
      </c>
      <c r="D34" s="184">
        <v>1.5865931822374524E-3</v>
      </c>
      <c r="E34" s="185">
        <v>1.8587743530729501E-3</v>
      </c>
      <c r="F34" s="185">
        <v>2.0185188450695234E-3</v>
      </c>
      <c r="G34" s="185">
        <v>1.4256992593025969E-3</v>
      </c>
      <c r="H34" s="185">
        <v>1.4824187829572911E-3</v>
      </c>
      <c r="I34" s="185">
        <v>2.271755131828796E-3</v>
      </c>
      <c r="J34" s="185">
        <v>3.6213497515783051E-3</v>
      </c>
      <c r="K34" s="186">
        <v>3.5992364178008716E-3</v>
      </c>
      <c r="L34" s="182"/>
      <c r="M34" s="533">
        <v>1.7684652602839505E-3</v>
      </c>
      <c r="N34" s="534">
        <v>2.1835915415888301E-3</v>
      </c>
    </row>
    <row r="35" spans="2:15">
      <c r="B35" s="262" t="s">
        <v>224</v>
      </c>
      <c r="C35" s="264" t="s">
        <v>7</v>
      </c>
      <c r="D35" s="184">
        <v>5.7157043708413064E-5</v>
      </c>
      <c r="E35" s="185">
        <v>6.3127622750471397E-5</v>
      </c>
      <c r="F35" s="185">
        <v>3.9751736449436E-5</v>
      </c>
      <c r="G35" s="185">
        <v>4.250748207331883E-5</v>
      </c>
      <c r="H35" s="185">
        <v>4.6791802134519695E-5</v>
      </c>
      <c r="I35" s="185">
        <v>0</v>
      </c>
      <c r="J35" s="185">
        <v>0</v>
      </c>
      <c r="K35" s="186">
        <v>0</v>
      </c>
      <c r="L35" s="182"/>
      <c r="M35" s="533">
        <v>4.2738027634604982E-5</v>
      </c>
      <c r="N35" s="534">
        <v>3.3105456007106691E-5</v>
      </c>
    </row>
    <row r="36" spans="2:15">
      <c r="B36" s="262" t="s">
        <v>307</v>
      </c>
      <c r="C36" s="264" t="s">
        <v>7</v>
      </c>
      <c r="D36" s="184">
        <v>1.0749787438296267E-3</v>
      </c>
      <c r="E36" s="185">
        <v>3.5917924230140074E-3</v>
      </c>
      <c r="F36" s="185">
        <v>7.3988606210009513E-3</v>
      </c>
      <c r="G36" s="185">
        <v>5.4986498634564725E-3</v>
      </c>
      <c r="H36" s="185">
        <v>6.0943401476642872E-3</v>
      </c>
      <c r="I36" s="185">
        <v>6.5713261134090709E-3</v>
      </c>
      <c r="J36" s="185">
        <v>5.233568369613582E-3</v>
      </c>
      <c r="K36" s="186">
        <v>3.7089293652570322E-3</v>
      </c>
      <c r="L36" s="182"/>
      <c r="M36" s="533">
        <v>4.9094373357463136E-3</v>
      </c>
      <c r="N36" s="534">
        <v>4.8109015144398234E-3</v>
      </c>
    </row>
    <row r="37" spans="2:15">
      <c r="B37" s="262" t="s">
        <v>490</v>
      </c>
      <c r="C37" s="264" t="s">
        <v>7</v>
      </c>
      <c r="D37" s="184">
        <v>-8.3160169978999121E-5</v>
      </c>
      <c r="E37" s="185">
        <v>-2.2586510228439553E-4</v>
      </c>
      <c r="F37" s="185">
        <v>-3.51983749373797E-4</v>
      </c>
      <c r="G37" s="185">
        <v>-3.9819256644147094E-4</v>
      </c>
      <c r="H37" s="185">
        <v>-4.078726227949792E-4</v>
      </c>
      <c r="I37" s="185">
        <v>-2.4893674257531461E-4</v>
      </c>
      <c r="J37" s="185">
        <v>-5.491437028415844E-4</v>
      </c>
      <c r="K37" s="186">
        <v>-3.7734390431607269E-4</v>
      </c>
      <c r="L37" s="182"/>
      <c r="M37" s="533">
        <v>-2.7983966779320104E-4</v>
      </c>
      <c r="N37" s="534">
        <v>-3.2120192846038856E-4</v>
      </c>
    </row>
    <row r="38" spans="2:15">
      <c r="B38" s="262" t="s">
        <v>34</v>
      </c>
      <c r="C38" s="264" t="s">
        <v>7</v>
      </c>
      <c r="D38" s="194">
        <v>-4.4856047219031189E-4</v>
      </c>
      <c r="E38" s="195">
        <v>-5.7734868332985786E-4</v>
      </c>
      <c r="F38" s="195">
        <v>-4.3567499689536844E-4</v>
      </c>
      <c r="G38" s="195">
        <v>-7.9485633459687986E-4</v>
      </c>
      <c r="H38" s="195">
        <v>-2.3764683254784517E-4</v>
      </c>
      <c r="I38" s="195">
        <v>-7.9857128358496669E-4</v>
      </c>
      <c r="J38" s="195">
        <v>-1.0781353569427503E-3</v>
      </c>
      <c r="K38" s="196">
        <v>-9.4415224239219765E-4</v>
      </c>
      <c r="L38" s="182"/>
      <c r="M38" s="533">
        <v>-5.4554299783816278E-4</v>
      </c>
      <c r="N38" s="534">
        <v>-6.5050295511518232E-4</v>
      </c>
    </row>
    <row r="39" spans="2:15">
      <c r="B39" s="263" t="s">
        <v>101</v>
      </c>
      <c r="C39" s="264" t="s">
        <v>7</v>
      </c>
      <c r="D39" s="197">
        <v>5.4598823804918886E-2</v>
      </c>
      <c r="E39" s="198">
        <v>5.945065391847118E-2</v>
      </c>
      <c r="F39" s="198">
        <v>7.2570044116722104E-2</v>
      </c>
      <c r="G39" s="198">
        <v>6.7719688029726888E-2</v>
      </c>
      <c r="H39" s="198">
        <v>7.7504386028420733E-2</v>
      </c>
      <c r="I39" s="198">
        <v>8.5768189595720426E-2</v>
      </c>
      <c r="J39" s="198">
        <v>8.9233959724977788E-2</v>
      </c>
      <c r="K39" s="199">
        <v>9.9054996073693641E-2</v>
      </c>
      <c r="L39" s="183"/>
      <c r="M39" s="200">
        <v>6.8773637547716801E-2</v>
      </c>
      <c r="N39" s="202">
        <v>7.4490425530668314E-2</v>
      </c>
    </row>
    <row r="40" spans="2:15">
      <c r="B40" s="262" t="s">
        <v>448</v>
      </c>
      <c r="C40" s="264" t="s">
        <v>7</v>
      </c>
      <c r="D40" s="184">
        <v>2.2004670058244552E-2</v>
      </c>
      <c r="E40" s="185">
        <v>1.2424868244134243E-2</v>
      </c>
      <c r="F40" s="185">
        <v>8.3444817202771842E-3</v>
      </c>
      <c r="G40" s="185">
        <v>1.8033532851506315E-2</v>
      </c>
      <c r="H40" s="185">
        <v>5.2649088702764801E-2</v>
      </c>
      <c r="I40" s="185">
        <v>4.0153686320853019E-2</v>
      </c>
      <c r="J40" s="185">
        <v>2.4640925426042619E-2</v>
      </c>
      <c r="K40" s="186">
        <v>1.6197289205906348E-2</v>
      </c>
      <c r="L40" s="182"/>
      <c r="M40" s="533">
        <v>2.4552908950369951E-2</v>
      </c>
      <c r="N40" s="534">
        <v>2.3622457286486199E-2</v>
      </c>
    </row>
    <row r="41" spans="2:15">
      <c r="B41" s="262" t="s">
        <v>449</v>
      </c>
      <c r="C41" s="264" t="s">
        <v>7</v>
      </c>
      <c r="D41" s="184">
        <v>-2.5423379639371475E-3</v>
      </c>
      <c r="E41" s="185">
        <v>-3.7973038068246745E-3</v>
      </c>
      <c r="F41" s="185">
        <v>-1.9616845226366909E-3</v>
      </c>
      <c r="G41" s="185">
        <v>-1.3532815858579095E-3</v>
      </c>
      <c r="H41" s="185">
        <v>-2.918658755377862E-3</v>
      </c>
      <c r="I41" s="185">
        <v>-3.2731180029703976E-5</v>
      </c>
      <c r="J41" s="185">
        <v>7.2671008577539341E-3</v>
      </c>
      <c r="K41" s="186">
        <v>4.8973400988646778E-3</v>
      </c>
      <c r="L41" s="182"/>
      <c r="M41" s="533">
        <v>-2.1470957039002739E-3</v>
      </c>
      <c r="N41" s="534">
        <v>-2.9196833714202565E-4</v>
      </c>
    </row>
    <row r="42" spans="2:15">
      <c r="B42" s="263" t="s">
        <v>102</v>
      </c>
      <c r="C42" s="264" t="s">
        <v>7</v>
      </c>
      <c r="D42" s="200">
        <v>7.4061155899226294E-2</v>
      </c>
      <c r="E42" s="201">
        <v>6.8078218355780748E-2</v>
      </c>
      <c r="F42" s="201">
        <v>7.8952841314362601E-2</v>
      </c>
      <c r="G42" s="201">
        <v>8.4399939295375287E-2</v>
      </c>
      <c r="H42" s="201">
        <v>0.12723481597580769</v>
      </c>
      <c r="I42" s="201">
        <v>0.12588914473654375</v>
      </c>
      <c r="J42" s="201">
        <v>0.12114198600877434</v>
      </c>
      <c r="K42" s="202">
        <v>0.12014962537846467</v>
      </c>
      <c r="L42" s="183"/>
      <c r="M42" s="200">
        <v>9.1179450794186476E-2</v>
      </c>
      <c r="N42" s="202">
        <v>9.7820914480012483E-2</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51" t="s">
        <v>384</v>
      </c>
      <c r="C45" s="552"/>
      <c r="D45" s="553"/>
      <c r="E45" s="553"/>
      <c r="F45" s="553"/>
      <c r="G45" s="553"/>
      <c r="H45" s="553"/>
      <c r="I45" s="553"/>
      <c r="J45" s="553"/>
      <c r="K45" s="553"/>
      <c r="L45" s="554"/>
      <c r="M45" s="553"/>
      <c r="N45" s="553"/>
      <c r="O45" s="227"/>
    </row>
    <row r="46" spans="2:15" s="32" customFormat="1">
      <c r="B46" s="556" t="s">
        <v>631</v>
      </c>
      <c r="C46" s="555"/>
      <c r="D46" s="555"/>
      <c r="E46" s="555"/>
      <c r="F46" s="555"/>
      <c r="G46" s="555"/>
      <c r="H46" s="555"/>
      <c r="I46" s="555"/>
      <c r="J46" s="555"/>
      <c r="K46" s="555"/>
      <c r="L46" s="555"/>
      <c r="M46" s="555"/>
      <c r="N46" s="555"/>
      <c r="O46" s="555"/>
    </row>
    <row r="48" spans="2:15">
      <c r="B48" s="257" t="s">
        <v>226</v>
      </c>
      <c r="C48" s="361" t="s">
        <v>182</v>
      </c>
      <c r="D48" s="187">
        <v>57.931918481206019</v>
      </c>
      <c r="E48" s="188">
        <v>57.308893119157396</v>
      </c>
      <c r="F48" s="188">
        <v>56.887761636836835</v>
      </c>
      <c r="G48" s="188">
        <v>56.715074763295604</v>
      </c>
      <c r="H48" s="188">
        <v>56.563591734206696</v>
      </c>
      <c r="I48" s="188">
        <v>56.604298029795231</v>
      </c>
      <c r="J48" s="188">
        <v>56.953571756059937</v>
      </c>
      <c r="K48" s="189">
        <v>57.384811000476233</v>
      </c>
      <c r="M48" s="97">
        <v>342.0115377644978</v>
      </c>
      <c r="N48" s="97">
        <v>456.34992052103399</v>
      </c>
    </row>
    <row r="49" spans="2:14">
      <c r="B49" s="257" t="s">
        <v>100</v>
      </c>
      <c r="C49" s="361" t="s">
        <v>182</v>
      </c>
      <c r="D49" s="261">
        <v>-1.1437621965445235</v>
      </c>
      <c r="E49" s="261">
        <v>-2.9963049964454944</v>
      </c>
      <c r="F49" s="261">
        <v>7.4349895063762164</v>
      </c>
      <c r="G49" s="261">
        <v>0.77816697078896802</v>
      </c>
      <c r="H49" s="261">
        <v>3.0318361998151282</v>
      </c>
      <c r="I49" s="261">
        <v>8.572890810101331</v>
      </c>
      <c r="J49" s="261">
        <v>10.788113305688917</v>
      </c>
      <c r="K49" s="261">
        <v>19.814061981162233</v>
      </c>
      <c r="M49" s="97">
        <v>15.677816294091626</v>
      </c>
      <c r="N49" s="97">
        <v>46.279991580942777</v>
      </c>
    </row>
    <row r="50" spans="2:14">
      <c r="B50" s="259" t="s">
        <v>108</v>
      </c>
      <c r="C50" s="361" t="s">
        <v>182</v>
      </c>
      <c r="D50" s="252">
        <v>1.106609817308426</v>
      </c>
      <c r="E50" s="190">
        <v>1.0837232348394996</v>
      </c>
      <c r="F50" s="190">
        <v>1.0806128085615614</v>
      </c>
      <c r="G50" s="190">
        <v>1.0854497591823793</v>
      </c>
      <c r="H50" s="190">
        <v>1.101449047305483</v>
      </c>
      <c r="I50" s="190">
        <v>1.0936194803429247</v>
      </c>
      <c r="J50" s="190">
        <v>1.0771730977361571</v>
      </c>
      <c r="K50" s="191">
        <v>1.0934868997433584</v>
      </c>
      <c r="M50" s="97">
        <v>6.5514641475402744</v>
      </c>
      <c r="N50" s="97">
        <v>8.7221241450197908</v>
      </c>
    </row>
    <row r="51" spans="2:14">
      <c r="B51" s="260" t="s">
        <v>221</v>
      </c>
      <c r="C51" s="361" t="s">
        <v>182</v>
      </c>
      <c r="D51" s="252">
        <v>1.7539311427012709</v>
      </c>
      <c r="E51" s="190">
        <v>1.133942265161558</v>
      </c>
      <c r="F51" s="190">
        <v>2.085728748184132</v>
      </c>
      <c r="G51" s="190">
        <v>2.7170567306215156</v>
      </c>
      <c r="H51" s="190">
        <v>2.69243876064328</v>
      </c>
      <c r="I51" s="190">
        <v>2.6766339715878571</v>
      </c>
      <c r="J51" s="190">
        <v>2.862133192593189</v>
      </c>
      <c r="K51" s="191">
        <v>2.7662865847398694</v>
      </c>
      <c r="M51" s="97">
        <v>13.059731618899615</v>
      </c>
      <c r="N51" s="97">
        <v>18.688151396232673</v>
      </c>
    </row>
    <row r="52" spans="2:14">
      <c r="B52" s="260" t="s">
        <v>222</v>
      </c>
      <c r="C52" s="361" t="s">
        <v>182</v>
      </c>
      <c r="D52" s="252">
        <v>0.58687073936970335</v>
      </c>
      <c r="E52" s="190">
        <v>0.43109949998337654</v>
      </c>
      <c r="F52" s="190">
        <v>0.38217181306643966</v>
      </c>
      <c r="G52" s="190">
        <v>0.23388842652241881</v>
      </c>
      <c r="H52" s="190">
        <v>0.24904249875847095</v>
      </c>
      <c r="I52" s="190">
        <v>0.46371612076014923</v>
      </c>
      <c r="J52" s="190">
        <v>0.44797107098115252</v>
      </c>
      <c r="K52" s="191">
        <v>0.58496132780302013</v>
      </c>
      <c r="M52" s="97">
        <v>2.3467890984605586</v>
      </c>
      <c r="N52" s="97">
        <v>3.3797214972447311</v>
      </c>
    </row>
    <row r="53" spans="2:14">
      <c r="B53" s="260" t="s">
        <v>223</v>
      </c>
      <c r="C53" s="361" t="s">
        <v>182</v>
      </c>
      <c r="D53" s="252">
        <v>1.8234312362838982</v>
      </c>
      <c r="E53" s="190">
        <v>1.934197425908571</v>
      </c>
      <c r="F53" s="190">
        <v>2.1439468051423871</v>
      </c>
      <c r="G53" s="190">
        <v>1.4161193115036692</v>
      </c>
      <c r="H53" s="190">
        <v>1.33763751020003</v>
      </c>
      <c r="I53" s="190">
        <v>2.0223145337112567</v>
      </c>
      <c r="J53" s="190">
        <v>3.1851715579818958</v>
      </c>
      <c r="K53" s="191">
        <v>3.1574076563026567</v>
      </c>
      <c r="M53" s="97">
        <v>10.677646822749812</v>
      </c>
      <c r="N53" s="97">
        <v>17.020226037034366</v>
      </c>
    </row>
    <row r="54" spans="2:14">
      <c r="B54" s="260" t="s">
        <v>224</v>
      </c>
      <c r="C54" s="361" t="s">
        <v>182</v>
      </c>
      <c r="D54" s="252">
        <v>6.5689138235541969E-2</v>
      </c>
      <c r="E54" s="190">
        <v>6.5689138235541969E-2</v>
      </c>
      <c r="F54" s="190">
        <v>4.2221854191653627E-2</v>
      </c>
      <c r="G54" s="190">
        <v>4.2221854191653627E-2</v>
      </c>
      <c r="H54" s="190">
        <v>4.2221854191653627E-2</v>
      </c>
      <c r="I54" s="190">
        <v>0</v>
      </c>
      <c r="J54" s="190">
        <v>0</v>
      </c>
      <c r="K54" s="191">
        <v>0</v>
      </c>
      <c r="M54" s="97">
        <v>0.25804383904604483</v>
      </c>
      <c r="N54" s="97">
        <v>0.25804383904604483</v>
      </c>
    </row>
    <row r="55" spans="2:14">
      <c r="B55" s="260" t="s">
        <v>307</v>
      </c>
      <c r="C55" s="361" t="s">
        <v>182</v>
      </c>
      <c r="D55" s="252">
        <v>1.2354457600000002</v>
      </c>
      <c r="E55" s="190">
        <v>3.7375357840000007</v>
      </c>
      <c r="F55" s="190">
        <v>7.8586155531000008</v>
      </c>
      <c r="G55" s="190">
        <v>5.4617018336999994</v>
      </c>
      <c r="H55" s="190">
        <v>5.4991329543000003</v>
      </c>
      <c r="I55" s="190">
        <v>5.8497890545999995</v>
      </c>
      <c r="J55" s="190">
        <v>4.6032044020000003</v>
      </c>
      <c r="K55" s="191">
        <v>3.2536351089999997</v>
      </c>
      <c r="M55" s="97">
        <v>29.6422209397</v>
      </c>
      <c r="N55" s="97">
        <v>37.4990604507</v>
      </c>
    </row>
    <row r="56" spans="2:14">
      <c r="B56" s="257" t="s">
        <v>490</v>
      </c>
      <c r="C56" s="361" t="s">
        <v>182</v>
      </c>
      <c r="D56" s="252">
        <v>-9.5573870638057001E-2</v>
      </c>
      <c r="E56" s="190">
        <v>-0.23502998022262281</v>
      </c>
      <c r="F56" s="190">
        <v>-0.37385553113624714</v>
      </c>
      <c r="G56" s="190">
        <v>-0.39551692220897244</v>
      </c>
      <c r="H56" s="190">
        <v>-0.36803751133390111</v>
      </c>
      <c r="I56" s="190">
        <v>-0.22160328172320634</v>
      </c>
      <c r="J56" s="190">
        <v>-0.4830013733894532</v>
      </c>
      <c r="K56" s="191">
        <v>-0.33102258208274804</v>
      </c>
      <c r="M56" s="97">
        <v>-1.6896170972630069</v>
      </c>
      <c r="N56" s="97">
        <v>-2.5036410527352082</v>
      </c>
    </row>
    <row r="57" spans="2:14">
      <c r="B57" s="257" t="s">
        <v>34</v>
      </c>
      <c r="C57" s="361" t="s">
        <v>182</v>
      </c>
      <c r="D57" s="253">
        <v>-0.51551915482242272</v>
      </c>
      <c r="E57" s="253">
        <v>-0.60077563223430552</v>
      </c>
      <c r="F57" s="253">
        <v>-0.46274723664622158</v>
      </c>
      <c r="G57" s="253">
        <v>-0.78951531885081716</v>
      </c>
      <c r="H57" s="253">
        <v>-0.2144369196146251</v>
      </c>
      <c r="I57" s="253">
        <v>-0.7108874941544705</v>
      </c>
      <c r="J57" s="253">
        <v>-0.94827793783023462</v>
      </c>
      <c r="K57" s="253">
        <v>-0.82825165474011253</v>
      </c>
      <c r="M57" s="97">
        <v>-3.293881756322862</v>
      </c>
      <c r="N57" s="97">
        <v>-5.0704113488932094</v>
      </c>
    </row>
    <row r="58" spans="2:14">
      <c r="B58" s="258" t="s">
        <v>101</v>
      </c>
      <c r="C58" s="361" t="s">
        <v>182</v>
      </c>
      <c r="D58" s="254">
        <v>62.749041093099848</v>
      </c>
      <c r="E58" s="151">
        <v>61.862969858383522</v>
      </c>
      <c r="F58" s="151">
        <v>77.079445957676768</v>
      </c>
      <c r="G58" s="151">
        <v>67.264647408746427</v>
      </c>
      <c r="H58" s="151">
        <v>69.934876128472212</v>
      </c>
      <c r="I58" s="151">
        <v>76.350771225021063</v>
      </c>
      <c r="J58" s="151">
        <v>78.486059071821572</v>
      </c>
      <c r="K58" s="152">
        <v>86.895376322404488</v>
      </c>
      <c r="M58" s="150">
        <v>415.24175167139975</v>
      </c>
      <c r="N58" s="152">
        <v>580.62318706562587</v>
      </c>
    </row>
    <row r="59" spans="2:14">
      <c r="B59" s="257" t="s">
        <v>429</v>
      </c>
      <c r="C59" s="361" t="s">
        <v>182</v>
      </c>
      <c r="D59" s="252">
        <v>22.837545369762534</v>
      </c>
      <c r="E59" s="252">
        <v>10.386109085766817</v>
      </c>
      <c r="F59" s="252">
        <v>5.9846578567916939</v>
      </c>
      <c r="G59" s="252">
        <v>16.829199723160233</v>
      </c>
      <c r="H59" s="252">
        <v>48.082187554981331</v>
      </c>
      <c r="I59" s="252">
        <v>35.993435791397381</v>
      </c>
      <c r="J59" s="252">
        <v>21.671713907783836</v>
      </c>
      <c r="K59" s="252">
        <v>14.204149760715012</v>
      </c>
      <c r="M59" s="97">
        <v>140.11313538185999</v>
      </c>
      <c r="N59" s="97">
        <v>175.98899905035884</v>
      </c>
    </row>
    <row r="60" spans="2:14">
      <c r="B60" s="257" t="s">
        <v>424</v>
      </c>
      <c r="C60" s="361" t="s">
        <v>182</v>
      </c>
      <c r="D60" s="252">
        <v>2.451862890356356</v>
      </c>
      <c r="E60" s="252">
        <v>2.5429202691558705</v>
      </c>
      <c r="F60" s="252">
        <v>2.8783383785202101</v>
      </c>
      <c r="G60" s="252">
        <v>1.0831572897388693</v>
      </c>
      <c r="H60" s="252">
        <v>-0.57510201591756527</v>
      </c>
      <c r="I60" s="252">
        <v>-0.24865753997816764</v>
      </c>
      <c r="J60" s="252">
        <v>1.303119963138144E-3</v>
      </c>
      <c r="K60" s="252">
        <v>4.8209801746450509E-3</v>
      </c>
      <c r="M60" s="97">
        <v>8.132519271875573</v>
      </c>
      <c r="N60" s="97">
        <v>8.1386433720133553</v>
      </c>
    </row>
    <row r="61" spans="2:14">
      <c r="B61" s="257" t="s">
        <v>430</v>
      </c>
      <c r="C61" s="361" t="s">
        <v>182</v>
      </c>
      <c r="D61" s="252">
        <v>-3.0782234642079445</v>
      </c>
      <c r="E61" s="252">
        <v>-3.9513861574486899</v>
      </c>
      <c r="F61" s="252">
        <v>-2.0835808767786617</v>
      </c>
      <c r="G61" s="252">
        <v>-1.3441882466665058</v>
      </c>
      <c r="H61" s="252">
        <v>-2.6336062896335006</v>
      </c>
      <c r="I61" s="252">
        <v>-2.9137269308731284E-2</v>
      </c>
      <c r="J61" s="252">
        <v>6.391805417583722</v>
      </c>
      <c r="K61" s="252">
        <v>4.2961609988157292</v>
      </c>
      <c r="M61" s="97">
        <v>-13.120122304044035</v>
      </c>
      <c r="N61" s="97">
        <v>-2.4321558876445835</v>
      </c>
    </row>
    <row r="62" spans="2:14">
      <c r="B62" s="257" t="s">
        <v>425</v>
      </c>
      <c r="C62" s="361" t="s">
        <v>182</v>
      </c>
      <c r="D62" s="252">
        <v>0.15637903141143283</v>
      </c>
      <c r="E62" s="252">
        <v>-2.6645352591003757E-15</v>
      </c>
      <c r="F62" s="252">
        <v>3.5527136788005009E-15</v>
      </c>
      <c r="G62" s="252">
        <v>-1.7763568394002505E-15</v>
      </c>
      <c r="H62" s="252">
        <v>0</v>
      </c>
      <c r="I62" s="252">
        <v>-8.8817841970012523E-16</v>
      </c>
      <c r="J62" s="252">
        <v>-1.7763568394002505E-15</v>
      </c>
      <c r="K62" s="252">
        <v>8.8817841970012523E-16</v>
      </c>
      <c r="M62" s="97">
        <v>0.15637903141143106</v>
      </c>
      <c r="N62" s="97">
        <v>0.15637903141143017</v>
      </c>
    </row>
    <row r="63" spans="2:14">
      <c r="B63" s="258" t="s">
        <v>102</v>
      </c>
      <c r="C63" s="361" t="s">
        <v>182</v>
      </c>
      <c r="D63" s="255">
        <v>85.116604920422219</v>
      </c>
      <c r="E63" s="154">
        <v>70.840613055857517</v>
      </c>
      <c r="F63" s="154">
        <v>83.85886131621001</v>
      </c>
      <c r="G63" s="154">
        <v>83.832816174979015</v>
      </c>
      <c r="H63" s="154">
        <v>114.80835537790247</v>
      </c>
      <c r="I63" s="154">
        <v>112.06641220713153</v>
      </c>
      <c r="J63" s="154">
        <v>106.55088151715228</v>
      </c>
      <c r="K63" s="155">
        <v>105.40050806210988</v>
      </c>
      <c r="M63" s="153">
        <v>550.5236630525028</v>
      </c>
      <c r="N63" s="155">
        <v>762.47505263176492</v>
      </c>
    </row>
    <row r="64" spans="2:14">
      <c r="B64" s="257"/>
      <c r="D64" s="446"/>
    </row>
    <row r="65" spans="2:11">
      <c r="B65" s="257" t="s">
        <v>230</v>
      </c>
      <c r="C65" s="361" t="s">
        <v>182</v>
      </c>
      <c r="D65" s="251">
        <v>864.65549971949281</v>
      </c>
      <c r="E65" s="188">
        <v>855.35661371876711</v>
      </c>
      <c r="F65" s="188">
        <v>849.07106920651984</v>
      </c>
      <c r="G65" s="188">
        <v>846.49365318351647</v>
      </c>
      <c r="H65" s="188">
        <v>844.23271245084618</v>
      </c>
      <c r="I65" s="188">
        <v>844.84026910142131</v>
      </c>
      <c r="J65" s="188">
        <v>850.05330979193934</v>
      </c>
      <c r="K65" s="189">
        <v>856.4897164250184</v>
      </c>
    </row>
    <row r="66" spans="2:11">
      <c r="B66" s="257" t="s">
        <v>105</v>
      </c>
      <c r="C66" s="361" t="s">
        <v>182</v>
      </c>
      <c r="D66" s="256">
        <v>1149.2745945828729</v>
      </c>
      <c r="E66" s="192">
        <v>1040.5767772246968</v>
      </c>
      <c r="F66" s="192">
        <v>1062.1386123687855</v>
      </c>
      <c r="G66" s="192">
        <v>993.28052691588414</v>
      </c>
      <c r="H66" s="192">
        <v>902.33443179366918</v>
      </c>
      <c r="I66" s="192">
        <v>890.19917040234168</v>
      </c>
      <c r="J66" s="192">
        <v>879.55369585434039</v>
      </c>
      <c r="K66" s="193">
        <v>877.24375111536256</v>
      </c>
    </row>
  </sheetData>
  <conditionalFormatting sqref="D5:K6">
    <cfRule type="expression" dxfId="5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4.41015625" style="223" customWidth="1"/>
    <col min="3" max="3" width="13.41015625" style="144" customWidth="1"/>
    <col min="4" max="11" width="11.1171875" customWidth="1"/>
    <col min="12" max="12" width="5" style="43" customWidth="1"/>
  </cols>
  <sheetData>
    <row r="1" spans="1:12" s="32" customFormat="1" ht="20.65">
      <c r="A1" s="268" t="s">
        <v>117</v>
      </c>
      <c r="B1" s="800"/>
      <c r="C1" s="289"/>
      <c r="D1" s="288"/>
      <c r="E1" s="288"/>
      <c r="F1" s="288"/>
      <c r="G1" s="288"/>
      <c r="H1" s="288"/>
      <c r="I1" s="288"/>
      <c r="J1" s="288"/>
      <c r="K1" s="288"/>
      <c r="L1" s="290"/>
    </row>
    <row r="2" spans="1:12" s="32" customFormat="1" ht="20.65">
      <c r="A2" s="126" t="s">
        <v>51</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628</v>
      </c>
      <c r="E5" s="411" t="s">
        <v>628</v>
      </c>
      <c r="F5" s="411" t="s">
        <v>628</v>
      </c>
      <c r="G5" s="411" t="s">
        <v>628</v>
      </c>
      <c r="H5" s="411" t="s">
        <v>628</v>
      </c>
      <c r="I5" s="411" t="s">
        <v>628</v>
      </c>
      <c r="J5" s="411" t="s">
        <v>629</v>
      </c>
      <c r="K5" s="412" t="s">
        <v>629</v>
      </c>
      <c r="L5" s="55"/>
    </row>
    <row r="6" spans="1:12" s="2" customFormat="1">
      <c r="B6" s="134"/>
      <c r="C6" s="144"/>
      <c r="D6" s="92">
        <v>2014</v>
      </c>
      <c r="E6" s="93">
        <v>2015</v>
      </c>
      <c r="F6" s="93">
        <v>2016</v>
      </c>
      <c r="G6" s="93">
        <v>2017</v>
      </c>
      <c r="H6" s="93">
        <v>2018</v>
      </c>
      <c r="I6" s="93">
        <v>2019</v>
      </c>
      <c r="J6" s="93">
        <v>2020</v>
      </c>
      <c r="K6" s="93">
        <v>2021</v>
      </c>
      <c r="L6" s="55"/>
    </row>
    <row r="7" spans="1:12" s="2" customFormat="1">
      <c r="B7" s="801"/>
      <c r="C7" s="160"/>
      <c r="D7" s="51"/>
      <c r="E7" s="51"/>
      <c r="F7" s="51"/>
      <c r="G7" s="51"/>
      <c r="H7" s="51"/>
      <c r="I7" s="51"/>
      <c r="J7" s="51"/>
      <c r="K7" s="51"/>
      <c r="L7" s="59"/>
    </row>
    <row r="8" spans="1:12" s="2" customFormat="1">
      <c r="B8" s="802" t="s">
        <v>153</v>
      </c>
      <c r="C8" s="158"/>
      <c r="D8" s="82"/>
      <c r="E8" s="82"/>
      <c r="F8" s="82"/>
      <c r="G8" s="82"/>
      <c r="H8" s="82"/>
      <c r="I8" s="82"/>
      <c r="J8" s="82"/>
      <c r="K8" s="82"/>
      <c r="L8" s="286"/>
    </row>
    <row r="9" spans="1:12" s="36" customFormat="1">
      <c r="A9" s="2"/>
      <c r="B9" s="803"/>
      <c r="C9" s="146"/>
      <c r="L9" s="59"/>
    </row>
    <row r="10" spans="1:12" s="2" customFormat="1">
      <c r="B10" s="804" t="s">
        <v>377</v>
      </c>
      <c r="C10" s="159" t="s">
        <v>182</v>
      </c>
      <c r="D10" s="622">
        <v>525.5</v>
      </c>
      <c r="E10" s="623">
        <v>506.4</v>
      </c>
      <c r="F10" s="623">
        <v>509.7</v>
      </c>
      <c r="G10" s="623">
        <v>500.2</v>
      </c>
      <c r="H10" s="623">
        <v>499</v>
      </c>
      <c r="I10" s="623">
        <v>497.9</v>
      </c>
      <c r="J10" s="623"/>
      <c r="K10" s="623"/>
      <c r="L10" s="59"/>
    </row>
    <row r="11" spans="1:12" s="2" customFormat="1">
      <c r="B11" s="804" t="s">
        <v>378</v>
      </c>
      <c r="C11" s="159" t="s">
        <v>182</v>
      </c>
      <c r="D11" s="624">
        <v>0</v>
      </c>
      <c r="E11" s="625">
        <v>-3.2</v>
      </c>
      <c r="F11" s="625">
        <v>-7.6</v>
      </c>
      <c r="G11" s="625">
        <v>-13.6</v>
      </c>
      <c r="H11" s="625">
        <v>-12.3</v>
      </c>
      <c r="I11" s="625">
        <v>-13.1</v>
      </c>
      <c r="J11" s="625"/>
      <c r="K11" s="625"/>
      <c r="L11" s="59"/>
    </row>
    <row r="12" spans="1:12" s="2" customFormat="1">
      <c r="B12" s="804" t="s">
        <v>145</v>
      </c>
      <c r="C12" s="159" t="s">
        <v>182</v>
      </c>
      <c r="D12" s="624">
        <v>0</v>
      </c>
      <c r="E12" s="625">
        <v>0</v>
      </c>
      <c r="F12" s="625">
        <v>1.7970218200000001</v>
      </c>
      <c r="G12" s="625">
        <v>-7.1120901100000005</v>
      </c>
      <c r="H12" s="625">
        <v>-10.970125900000001</v>
      </c>
      <c r="I12" s="625">
        <v>-1.9271751499999998</v>
      </c>
      <c r="J12" s="625"/>
      <c r="K12" s="625"/>
      <c r="L12" s="59"/>
    </row>
    <row r="13" spans="1:12" s="2" customFormat="1">
      <c r="B13" s="804" t="s">
        <v>366</v>
      </c>
      <c r="C13" s="160" t="s">
        <v>125</v>
      </c>
      <c r="D13" s="854">
        <v>1.1630163330372321</v>
      </c>
      <c r="E13" s="855">
        <v>1.2050838144310987</v>
      </c>
      <c r="F13" s="855">
        <v>1.2266528212575318</v>
      </c>
      <c r="G13" s="855">
        <v>1.2327332873088215</v>
      </c>
      <c r="H13" s="855">
        <v>1.270922538158505</v>
      </c>
      <c r="I13" s="855">
        <v>1.314024254388422</v>
      </c>
      <c r="J13" s="855"/>
      <c r="K13" s="855"/>
      <c r="L13" s="59"/>
    </row>
    <row r="14" spans="1:12" s="2" customFormat="1">
      <c r="B14" s="805" t="s">
        <v>194</v>
      </c>
      <c r="C14" s="280" t="s">
        <v>126</v>
      </c>
      <c r="D14" s="657">
        <v>611.16508301106546</v>
      </c>
      <c r="E14" s="658">
        <v>606.39817542172887</v>
      </c>
      <c r="F14" s="658">
        <v>618.10670343877098</v>
      </c>
      <c r="G14" s="658">
        <v>591.08070738353558</v>
      </c>
      <c r="H14" s="658">
        <v>604.61581906899801</v>
      </c>
      <c r="I14" s="658">
        <v>634.50660363795225</v>
      </c>
      <c r="J14" s="658">
        <v>0</v>
      </c>
      <c r="K14" s="659">
        <v>0</v>
      </c>
      <c r="L14" s="59"/>
    </row>
    <row r="15" spans="1:12" s="2" customFormat="1">
      <c r="B15" s="223" t="s">
        <v>129</v>
      </c>
      <c r="C15" s="160" t="s">
        <v>126</v>
      </c>
      <c r="D15" s="626">
        <v>0.32724809999999999</v>
      </c>
      <c r="E15" s="627">
        <v>0.30502754999999998</v>
      </c>
      <c r="F15" s="628">
        <v>7.9970824700000005</v>
      </c>
      <c r="G15" s="628">
        <v>11.59700658</v>
      </c>
      <c r="H15" s="628">
        <v>20.12273983</v>
      </c>
      <c r="I15" s="628">
        <v>16.144341860000001</v>
      </c>
      <c r="J15" s="628">
        <v>16.85801472</v>
      </c>
      <c r="K15" s="629">
        <v>18.524014389999998</v>
      </c>
      <c r="L15" s="59"/>
    </row>
    <row r="16" spans="1:12" s="2" customFormat="1">
      <c r="B16" s="806" t="s">
        <v>379</v>
      </c>
      <c r="C16" s="160" t="s">
        <v>126</v>
      </c>
      <c r="D16" s="624">
        <v>0.10414516</v>
      </c>
      <c r="E16" s="625">
        <v>2.2955129999999997E-2</v>
      </c>
      <c r="F16" s="625">
        <v>1.6223359799999999</v>
      </c>
      <c r="G16" s="625">
        <v>1.9484150399999995</v>
      </c>
      <c r="H16" s="625">
        <v>5.9483852000000006</v>
      </c>
      <c r="I16" s="625">
        <v>5.9608232900000004</v>
      </c>
      <c r="J16" s="625"/>
      <c r="K16" s="625"/>
      <c r="L16" s="59"/>
    </row>
    <row r="17" spans="2:12" s="2" customFormat="1">
      <c r="B17" s="806" t="s">
        <v>132</v>
      </c>
      <c r="C17" s="160" t="s">
        <v>126</v>
      </c>
      <c r="D17" s="626">
        <v>0.92245514000000006</v>
      </c>
      <c r="E17" s="627">
        <v>2.5162326200000003</v>
      </c>
      <c r="F17" s="628">
        <v>3.1456332799999998</v>
      </c>
      <c r="G17" s="628">
        <v>2.5042499999999999</v>
      </c>
      <c r="H17" s="628">
        <v>2.4202380699999999</v>
      </c>
      <c r="I17" s="628">
        <v>1.6033267134</v>
      </c>
      <c r="J17" s="628">
        <v>4.0575750099999999</v>
      </c>
      <c r="K17" s="629">
        <v>4.1258611199999997</v>
      </c>
      <c r="L17" s="59"/>
    </row>
    <row r="18" spans="2:12" s="2" customFormat="1">
      <c r="B18" s="806" t="s">
        <v>131</v>
      </c>
      <c r="C18" s="160" t="s">
        <v>126</v>
      </c>
      <c r="D18" s="626">
        <v>0</v>
      </c>
      <c r="E18" s="627">
        <v>0</v>
      </c>
      <c r="F18" s="628">
        <v>0</v>
      </c>
      <c r="G18" s="628">
        <v>0</v>
      </c>
      <c r="H18" s="628">
        <v>0</v>
      </c>
      <c r="I18" s="628">
        <v>0</v>
      </c>
      <c r="J18" s="628">
        <v>0</v>
      </c>
      <c r="K18" s="629">
        <v>0</v>
      </c>
      <c r="L18" s="59"/>
    </row>
    <row r="19" spans="2:12" s="2" customFormat="1">
      <c r="B19" s="569" t="s">
        <v>534</v>
      </c>
      <c r="C19" s="160" t="s">
        <v>126</v>
      </c>
      <c r="D19" s="624">
        <v>0</v>
      </c>
      <c r="E19" s="625">
        <v>0</v>
      </c>
      <c r="F19" s="625">
        <v>-2.29650987</v>
      </c>
      <c r="G19" s="625">
        <v>-4.1094723399999999</v>
      </c>
      <c r="H19" s="625">
        <v>-7.5848592199999993</v>
      </c>
      <c r="I19" s="625">
        <v>-6.4926378300000005</v>
      </c>
      <c r="J19" s="625"/>
      <c r="K19" s="625"/>
      <c r="L19" s="59"/>
    </row>
    <row r="20" spans="2:12" s="2" customFormat="1">
      <c r="B20" s="569" t="s">
        <v>535</v>
      </c>
      <c r="C20" s="160" t="s">
        <v>126</v>
      </c>
      <c r="D20" s="624">
        <v>0</v>
      </c>
      <c r="E20" s="625">
        <v>0</v>
      </c>
      <c r="F20" s="625">
        <v>-2.5906241299999997</v>
      </c>
      <c r="G20" s="625">
        <v>-6.0747159900000005</v>
      </c>
      <c r="H20" s="625">
        <v>-7.9566333399999998</v>
      </c>
      <c r="I20" s="625">
        <v>-4.3259523799999995</v>
      </c>
      <c r="J20" s="625"/>
      <c r="K20" s="625"/>
      <c r="L20" s="59"/>
    </row>
    <row r="21" spans="2:12" s="2" customFormat="1">
      <c r="B21" s="569" t="s">
        <v>241</v>
      </c>
      <c r="C21" s="160" t="s">
        <v>126</v>
      </c>
      <c r="D21" s="624"/>
      <c r="E21" s="625"/>
      <c r="F21" s="625"/>
      <c r="G21" s="625"/>
      <c r="H21" s="625"/>
      <c r="I21" s="625"/>
      <c r="J21" s="625"/>
      <c r="K21" s="625"/>
      <c r="L21" s="59"/>
    </row>
    <row r="22" spans="2:12" s="2" customFormat="1">
      <c r="B22" s="569" t="s">
        <v>241</v>
      </c>
      <c r="C22" s="160" t="s">
        <v>126</v>
      </c>
      <c r="D22" s="624"/>
      <c r="E22" s="625"/>
      <c r="F22" s="625"/>
      <c r="G22" s="625"/>
      <c r="H22" s="625"/>
      <c r="I22" s="625"/>
      <c r="J22" s="625"/>
      <c r="K22" s="625"/>
      <c r="L22" s="59"/>
    </row>
    <row r="23" spans="2:12" s="2" customFormat="1">
      <c r="B23" s="569" t="s">
        <v>241</v>
      </c>
      <c r="C23" s="160" t="s">
        <v>126</v>
      </c>
      <c r="D23" s="624"/>
      <c r="E23" s="625"/>
      <c r="F23" s="625"/>
      <c r="G23" s="625"/>
      <c r="H23" s="625"/>
      <c r="I23" s="625"/>
      <c r="J23" s="625"/>
      <c r="K23" s="625"/>
      <c r="L23" s="59"/>
    </row>
    <row r="24" spans="2:12" s="2" customFormat="1">
      <c r="B24" s="569" t="s">
        <v>241</v>
      </c>
      <c r="C24" s="160" t="s">
        <v>126</v>
      </c>
      <c r="D24" s="624"/>
      <c r="E24" s="625"/>
      <c r="F24" s="625"/>
      <c r="G24" s="625"/>
      <c r="H24" s="625"/>
      <c r="I24" s="625"/>
      <c r="J24" s="625"/>
      <c r="K24" s="625"/>
      <c r="L24" s="59"/>
    </row>
    <row r="25" spans="2:12" s="2" customFormat="1">
      <c r="B25" s="806" t="s">
        <v>133</v>
      </c>
      <c r="C25" s="160" t="s">
        <v>126</v>
      </c>
      <c r="D25" s="624">
        <v>-5.9379705700000001</v>
      </c>
      <c r="E25" s="625">
        <v>0</v>
      </c>
      <c r="F25" s="625">
        <v>2.9025630800000002</v>
      </c>
      <c r="G25" s="625">
        <v>0.31343130000000002</v>
      </c>
      <c r="H25" s="625">
        <v>-0.13393720000000001</v>
      </c>
      <c r="I25" s="625">
        <v>4.7033976500000003</v>
      </c>
      <c r="J25" s="625"/>
      <c r="K25" s="625"/>
      <c r="L25" s="59"/>
    </row>
    <row r="26" spans="2:12" s="2" customFormat="1">
      <c r="B26" s="801" t="s">
        <v>146</v>
      </c>
      <c r="C26" s="160" t="s">
        <v>126</v>
      </c>
      <c r="D26" s="630">
        <v>618.45690198106547</v>
      </c>
      <c r="E26" s="631">
        <v>609.24239072172884</v>
      </c>
      <c r="F26" s="631">
        <v>623.08205808877085</v>
      </c>
      <c r="G26" s="631">
        <v>596.63275937353546</v>
      </c>
      <c r="H26" s="631">
        <v>617.69962680899789</v>
      </c>
      <c r="I26" s="631">
        <v>642.69310764135219</v>
      </c>
      <c r="J26" s="631">
        <v>20.915589730000001</v>
      </c>
      <c r="K26" s="632">
        <v>22.649875509999998</v>
      </c>
      <c r="L26" s="59"/>
    </row>
    <row r="27" spans="2:12" s="2" customFormat="1">
      <c r="B27" s="235"/>
      <c r="C27" s="146"/>
      <c r="D27" s="56"/>
      <c r="E27" s="56"/>
      <c r="F27" s="56"/>
      <c r="G27" s="62"/>
      <c r="H27" s="62"/>
      <c r="I27" s="62"/>
      <c r="J27" s="62"/>
      <c r="K27" s="62"/>
      <c r="L27" s="59"/>
    </row>
    <row r="28" spans="2:12" s="2" customFormat="1">
      <c r="B28" s="235" t="s">
        <v>148</v>
      </c>
      <c r="C28" s="146"/>
      <c r="D28" s="630">
        <v>2.7898530189345365</v>
      </c>
      <c r="E28" s="631">
        <v>0.3012603782711949</v>
      </c>
      <c r="F28" s="631">
        <v>-0.12894318877090427</v>
      </c>
      <c r="G28" s="631">
        <v>4.5346031464645193</v>
      </c>
      <c r="H28" s="631">
        <v>1.7766525810020539</v>
      </c>
      <c r="I28" s="631">
        <v>3.2001032186478824</v>
      </c>
      <c r="J28" s="631">
        <v>0</v>
      </c>
      <c r="K28" s="632">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802"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803" t="s">
        <v>147</v>
      </c>
      <c r="C33" s="146"/>
      <c r="D33" s="666">
        <v>621.24675500000001</v>
      </c>
      <c r="E33" s="667">
        <v>609.54365110000003</v>
      </c>
      <c r="F33" s="667">
        <v>622.95311489999995</v>
      </c>
      <c r="G33" s="667">
        <v>601.16736251999998</v>
      </c>
      <c r="H33" s="667">
        <v>619.47627938999995</v>
      </c>
      <c r="I33" s="667">
        <v>645.89321086000007</v>
      </c>
      <c r="J33" s="667"/>
      <c r="K33" s="668"/>
      <c r="L33" s="59"/>
    </row>
    <row r="34" spans="2:12" s="2" customFormat="1">
      <c r="B34" s="134"/>
      <c r="C34" s="144"/>
      <c r="L34" s="59"/>
    </row>
    <row r="35" spans="2:12" s="2" customFormat="1">
      <c r="B35" s="417" t="s">
        <v>134</v>
      </c>
      <c r="C35" s="144"/>
      <c r="L35" s="59"/>
    </row>
    <row r="36" spans="2:12" s="2" customFormat="1">
      <c r="B36" s="935" t="s">
        <v>135</v>
      </c>
      <c r="C36" s="160" t="s">
        <v>126</v>
      </c>
      <c r="D36" s="622"/>
      <c r="E36" s="623"/>
      <c r="F36" s="623"/>
      <c r="G36" s="623"/>
      <c r="H36" s="623"/>
      <c r="I36" s="623"/>
      <c r="J36" s="623"/>
      <c r="K36" s="633"/>
      <c r="L36" s="59"/>
    </row>
    <row r="37" spans="2:12" s="2" customFormat="1">
      <c r="B37" s="935" t="s">
        <v>136</v>
      </c>
      <c r="C37" s="160" t="s">
        <v>126</v>
      </c>
      <c r="D37" s="624"/>
      <c r="E37" s="625"/>
      <c r="F37" s="625"/>
      <c r="G37" s="625"/>
      <c r="H37" s="625"/>
      <c r="I37" s="625"/>
      <c r="J37" s="625"/>
      <c r="K37" s="634"/>
      <c r="L37" s="59"/>
    </row>
    <row r="38" spans="2:12" s="2" customFormat="1">
      <c r="B38" s="935" t="s">
        <v>137</v>
      </c>
      <c r="C38" s="160" t="s">
        <v>126</v>
      </c>
      <c r="D38" s="624"/>
      <c r="E38" s="625"/>
      <c r="F38" s="625"/>
      <c r="G38" s="625"/>
      <c r="H38" s="625"/>
      <c r="I38" s="625"/>
      <c r="J38" s="625"/>
      <c r="K38" s="634"/>
      <c r="L38" s="59"/>
    </row>
    <row r="39" spans="2:12" s="2" customFormat="1">
      <c r="B39" s="935" t="s">
        <v>138</v>
      </c>
      <c r="C39" s="160" t="s">
        <v>126</v>
      </c>
      <c r="D39" s="624"/>
      <c r="E39" s="625"/>
      <c r="F39" s="625"/>
      <c r="G39" s="625"/>
      <c r="H39" s="625"/>
      <c r="I39" s="625"/>
      <c r="J39" s="625"/>
      <c r="K39" s="634"/>
      <c r="L39" s="59"/>
    </row>
    <row r="40" spans="2:12" s="2" customFormat="1">
      <c r="B40" s="935" t="s">
        <v>139</v>
      </c>
      <c r="C40" s="160" t="s">
        <v>126</v>
      </c>
      <c r="D40" s="624"/>
      <c r="E40" s="625"/>
      <c r="F40" s="625"/>
      <c r="G40" s="625"/>
      <c r="H40" s="625"/>
      <c r="I40" s="625"/>
      <c r="J40" s="625"/>
      <c r="K40" s="634"/>
      <c r="L40" s="59"/>
    </row>
    <row r="41" spans="2:12" s="2" customFormat="1">
      <c r="B41" s="935" t="s">
        <v>140</v>
      </c>
      <c r="C41" s="160" t="s">
        <v>126</v>
      </c>
      <c r="D41" s="624">
        <v>0.33652812277226829</v>
      </c>
      <c r="E41" s="625">
        <v>1.6758314791849469</v>
      </c>
      <c r="F41" s="625">
        <v>1.4570567026985399</v>
      </c>
      <c r="G41" s="625">
        <v>3.4233520327777591</v>
      </c>
      <c r="H41" s="625">
        <v>4.5448522245064256</v>
      </c>
      <c r="I41" s="625">
        <v>3.3387128500792995</v>
      </c>
      <c r="J41" s="625"/>
      <c r="K41" s="634"/>
      <c r="L41" s="59"/>
    </row>
    <row r="42" spans="2:12" s="2" customFormat="1">
      <c r="B42" s="935" t="s">
        <v>141</v>
      </c>
      <c r="C42" s="160" t="s">
        <v>126</v>
      </c>
      <c r="D42" s="624"/>
      <c r="E42" s="625"/>
      <c r="F42" s="625"/>
      <c r="G42" s="625"/>
      <c r="H42" s="625"/>
      <c r="I42" s="625"/>
      <c r="J42" s="625"/>
      <c r="K42" s="634"/>
      <c r="L42" s="59"/>
    </row>
    <row r="43" spans="2:12" s="2" customFormat="1">
      <c r="B43" s="936" t="s">
        <v>142</v>
      </c>
      <c r="C43" s="160" t="s">
        <v>126</v>
      </c>
      <c r="D43" s="635"/>
      <c r="E43" s="636"/>
      <c r="F43" s="636"/>
      <c r="G43" s="636"/>
      <c r="H43" s="636"/>
      <c r="I43" s="636"/>
      <c r="J43" s="636"/>
      <c r="K43" s="637"/>
      <c r="L43" s="59"/>
    </row>
    <row r="44" spans="2:12" s="2" customFormat="1">
      <c r="B44" s="934" t="s">
        <v>519</v>
      </c>
      <c r="C44" s="160" t="s">
        <v>126</v>
      </c>
      <c r="D44" s="635"/>
      <c r="E44" s="636"/>
      <c r="F44" s="636"/>
      <c r="G44" s="636"/>
      <c r="H44" s="636"/>
      <c r="I44" s="636"/>
      <c r="J44" s="636"/>
      <c r="K44" s="637"/>
      <c r="L44" s="59"/>
    </row>
    <row r="45" spans="2:12" s="2" customFormat="1">
      <c r="B45" s="417" t="s">
        <v>174</v>
      </c>
      <c r="C45" s="160" t="s">
        <v>126</v>
      </c>
      <c r="D45" s="638">
        <v>0.33652812277226829</v>
      </c>
      <c r="E45" s="639">
        <v>1.6758314791849469</v>
      </c>
      <c r="F45" s="639">
        <v>1.4570567026985399</v>
      </c>
      <c r="G45" s="639">
        <v>3.4233520327777591</v>
      </c>
      <c r="H45" s="639">
        <v>4.5448522245064256</v>
      </c>
      <c r="I45" s="639">
        <v>3.3387128500792995</v>
      </c>
      <c r="J45" s="639">
        <v>0</v>
      </c>
      <c r="K45" s="640">
        <v>0</v>
      </c>
      <c r="L45" s="59"/>
    </row>
    <row r="46" spans="2:12" s="2" customFormat="1">
      <c r="B46" s="134"/>
      <c r="C46" s="144"/>
      <c r="L46" s="59"/>
    </row>
    <row r="47" spans="2:12" s="2" customFormat="1">
      <c r="B47" s="417" t="s">
        <v>143</v>
      </c>
      <c r="C47" s="144"/>
      <c r="L47" s="55"/>
    </row>
    <row r="48" spans="2:12" s="2" customFormat="1">
      <c r="B48" s="569" t="s">
        <v>536</v>
      </c>
      <c r="C48" s="160" t="s">
        <v>126</v>
      </c>
      <c r="D48" s="641">
        <v>7.6231424042958231</v>
      </c>
      <c r="E48" s="642">
        <v>6.0915980030615575</v>
      </c>
      <c r="F48" s="642">
        <v>6.6627603508969617</v>
      </c>
      <c r="G48" s="642">
        <v>6.9721703017731347</v>
      </c>
      <c r="H48" s="642">
        <v>6.8938315724255048</v>
      </c>
      <c r="I48" s="642">
        <v>8.3624115207241232</v>
      </c>
      <c r="J48" s="642"/>
      <c r="K48" s="643"/>
      <c r="L48" s="59"/>
    </row>
    <row r="49" spans="2:12" s="2" customFormat="1">
      <c r="B49" s="569" t="s">
        <v>537</v>
      </c>
      <c r="C49" s="160" t="s">
        <v>126</v>
      </c>
      <c r="D49" s="644">
        <v>15.595082635450147</v>
      </c>
      <c r="E49" s="645">
        <v>13.5842404968067</v>
      </c>
      <c r="F49" s="645">
        <v>12.152485722703</v>
      </c>
      <c r="G49" s="645">
        <v>6.6626573574550498</v>
      </c>
      <c r="H49" s="645">
        <v>5.2155191423000007</v>
      </c>
      <c r="I49" s="645">
        <v>5.2330920410999999</v>
      </c>
      <c r="J49" s="645"/>
      <c r="K49" s="646"/>
      <c r="L49" s="59"/>
    </row>
    <row r="50" spans="2:12" s="2" customFormat="1">
      <c r="B50" s="569" t="s">
        <v>538</v>
      </c>
      <c r="C50" s="160" t="s">
        <v>126</v>
      </c>
      <c r="D50" s="644">
        <v>3.0676407827722003</v>
      </c>
      <c r="E50" s="645">
        <v>3.7654694207477766</v>
      </c>
      <c r="F50" s="645">
        <v>3.4222379299415402</v>
      </c>
      <c r="G50" s="645">
        <v>3.2099090759274707</v>
      </c>
      <c r="H50" s="645">
        <v>1.3251305321078899</v>
      </c>
      <c r="I50" s="645">
        <v>1.5301213181774276</v>
      </c>
      <c r="J50" s="645"/>
      <c r="K50" s="646"/>
      <c r="L50" s="59"/>
    </row>
    <row r="51" spans="2:12" s="2" customFormat="1">
      <c r="B51" s="569" t="s">
        <v>539</v>
      </c>
      <c r="C51" s="160" t="s">
        <v>126</v>
      </c>
      <c r="D51" s="644">
        <v>0</v>
      </c>
      <c r="E51" s="645">
        <v>0</v>
      </c>
      <c r="F51" s="645">
        <v>0</v>
      </c>
      <c r="G51" s="645">
        <v>8.7639808979999984E-2</v>
      </c>
      <c r="H51" s="645">
        <v>-8.7639808979999984E-2</v>
      </c>
      <c r="I51" s="645">
        <v>0.1258081534859726</v>
      </c>
      <c r="J51" s="645"/>
      <c r="K51" s="646"/>
      <c r="L51" s="59"/>
    </row>
    <row r="52" spans="2:12" s="2" customFormat="1">
      <c r="B52" s="569" t="s">
        <v>540</v>
      </c>
      <c r="C52" s="160" t="s">
        <v>126</v>
      </c>
      <c r="D52" s="644">
        <v>0.11166664000000015</v>
      </c>
      <c r="E52" s="645">
        <v>0.46788420000000119</v>
      </c>
      <c r="F52" s="645">
        <v>0</v>
      </c>
      <c r="G52" s="645">
        <v>0</v>
      </c>
      <c r="H52" s="645">
        <v>0</v>
      </c>
      <c r="I52" s="645">
        <v>0</v>
      </c>
      <c r="J52" s="645"/>
      <c r="K52" s="646"/>
      <c r="L52" s="59"/>
    </row>
    <row r="53" spans="2:12" s="2" customFormat="1">
      <c r="B53" s="569" t="s">
        <v>602</v>
      </c>
      <c r="C53" s="160" t="s">
        <v>126</v>
      </c>
      <c r="D53" s="644">
        <v>18.21307234</v>
      </c>
      <c r="E53" s="645">
        <v>19.351176259999999</v>
      </c>
      <c r="F53" s="645">
        <v>18.513168369999999</v>
      </c>
      <c r="G53" s="645">
        <v>0</v>
      </c>
      <c r="H53" s="645">
        <v>0</v>
      </c>
      <c r="I53" s="645">
        <v>0</v>
      </c>
      <c r="J53" s="645"/>
      <c r="K53" s="646"/>
      <c r="L53" s="59"/>
    </row>
    <row r="54" spans="2:12" s="2" customFormat="1">
      <c r="B54" s="569" t="s">
        <v>543</v>
      </c>
      <c r="C54" s="160" t="s">
        <v>126</v>
      </c>
      <c r="D54" s="644">
        <v>-45.707342586693898</v>
      </c>
      <c r="E54" s="645">
        <v>-36.434556936893401</v>
      </c>
      <c r="F54" s="645">
        <v>-27.357920700000001</v>
      </c>
      <c r="G54" s="645">
        <v>0</v>
      </c>
      <c r="H54" s="645">
        <v>0</v>
      </c>
      <c r="I54" s="645">
        <v>0</v>
      </c>
      <c r="J54" s="645"/>
      <c r="K54" s="646"/>
      <c r="L54" s="59"/>
    </row>
    <row r="55" spans="2:12" s="2" customFormat="1">
      <c r="B55" s="569" t="s">
        <v>541</v>
      </c>
      <c r="C55" s="160" t="s">
        <v>126</v>
      </c>
      <c r="D55" s="644">
        <v>0</v>
      </c>
      <c r="E55" s="645">
        <v>0</v>
      </c>
      <c r="F55" s="645">
        <v>0</v>
      </c>
      <c r="G55" s="645">
        <v>2.5482449578647675</v>
      </c>
      <c r="H55" s="645">
        <v>0</v>
      </c>
      <c r="I55" s="645">
        <v>0</v>
      </c>
      <c r="J55" s="645"/>
      <c r="K55" s="646"/>
      <c r="L55" s="59"/>
    </row>
    <row r="56" spans="2:12" s="2" customFormat="1">
      <c r="B56" s="943" t="s">
        <v>545</v>
      </c>
      <c r="C56" s="160" t="s">
        <v>126</v>
      </c>
      <c r="D56" s="644">
        <v>1249.0914992029489</v>
      </c>
      <c r="E56" s="645">
        <v>1229.8208655779367</v>
      </c>
      <c r="F56" s="645">
        <v>1272.7618134711661</v>
      </c>
      <c r="G56" s="645">
        <v>1263.0979657829678</v>
      </c>
      <c r="H56" s="645">
        <v>1214.4468243101387</v>
      </c>
      <c r="I56" s="645">
        <v>1308.2315568764332</v>
      </c>
      <c r="J56" s="645"/>
      <c r="K56" s="646"/>
      <c r="L56" s="59"/>
    </row>
    <row r="57" spans="2:12" s="2" customFormat="1" ht="13.5" customHeight="1">
      <c r="B57" s="569" t="s">
        <v>544</v>
      </c>
      <c r="C57" s="160" t="s">
        <v>126</v>
      </c>
      <c r="D57" s="644">
        <v>321</v>
      </c>
      <c r="E57" s="645">
        <v>309</v>
      </c>
      <c r="F57" s="645">
        <v>300</v>
      </c>
      <c r="G57" s="645">
        <v>0</v>
      </c>
      <c r="H57" s="645">
        <v>0</v>
      </c>
      <c r="I57" s="645">
        <v>0</v>
      </c>
      <c r="J57" s="645"/>
      <c r="K57" s="646"/>
      <c r="L57" s="59"/>
    </row>
    <row r="58" spans="2:12" s="2" customFormat="1">
      <c r="B58" s="569" t="s">
        <v>542</v>
      </c>
      <c r="C58" s="160" t="s">
        <v>126</v>
      </c>
      <c r="D58" s="644">
        <v>0</v>
      </c>
      <c r="E58" s="645">
        <v>0</v>
      </c>
      <c r="F58" s="645">
        <v>0</v>
      </c>
      <c r="G58" s="645">
        <v>0</v>
      </c>
      <c r="H58" s="645">
        <v>0</v>
      </c>
      <c r="I58" s="645">
        <v>21.997092099999996</v>
      </c>
      <c r="J58" s="645"/>
      <c r="K58" s="646"/>
      <c r="L58" s="59"/>
    </row>
    <row r="59" spans="2:12" s="2" customFormat="1">
      <c r="B59" s="569" t="s">
        <v>241</v>
      </c>
      <c r="C59" s="160" t="s">
        <v>126</v>
      </c>
      <c r="D59" s="644">
        <v>0</v>
      </c>
      <c r="E59" s="645">
        <v>0</v>
      </c>
      <c r="F59" s="645">
        <v>0</v>
      </c>
      <c r="G59" s="645">
        <v>0</v>
      </c>
      <c r="H59" s="645">
        <v>0</v>
      </c>
      <c r="I59" s="645">
        <v>0</v>
      </c>
      <c r="J59" s="645"/>
      <c r="K59" s="646"/>
      <c r="L59" s="59"/>
    </row>
    <row r="60" spans="2:12" s="2" customFormat="1">
      <c r="B60" s="569" t="s">
        <v>241</v>
      </c>
      <c r="C60" s="160" t="s">
        <v>126</v>
      </c>
      <c r="D60" s="644">
        <v>0</v>
      </c>
      <c r="E60" s="645">
        <v>0</v>
      </c>
      <c r="F60" s="645">
        <v>0</v>
      </c>
      <c r="G60" s="645">
        <v>0</v>
      </c>
      <c r="H60" s="645">
        <v>0</v>
      </c>
      <c r="I60" s="645">
        <v>0</v>
      </c>
      <c r="J60" s="645"/>
      <c r="K60" s="646"/>
      <c r="L60" s="59"/>
    </row>
    <row r="61" spans="2:12" s="2" customFormat="1">
      <c r="B61" s="569" t="s">
        <v>241</v>
      </c>
      <c r="C61" s="160" t="s">
        <v>126</v>
      </c>
      <c r="D61" s="644">
        <v>0</v>
      </c>
      <c r="E61" s="645">
        <v>0</v>
      </c>
      <c r="F61" s="645">
        <v>0</v>
      </c>
      <c r="G61" s="645">
        <v>0</v>
      </c>
      <c r="H61" s="645">
        <v>0</v>
      </c>
      <c r="I61" s="645">
        <v>0</v>
      </c>
      <c r="J61" s="645"/>
      <c r="K61" s="646"/>
      <c r="L61" s="59"/>
    </row>
    <row r="62" spans="2:12" s="2" customFormat="1">
      <c r="B62" s="569" t="s">
        <v>241</v>
      </c>
      <c r="C62" s="160" t="s">
        <v>126</v>
      </c>
      <c r="D62" s="644">
        <v>0</v>
      </c>
      <c r="E62" s="645">
        <v>0</v>
      </c>
      <c r="F62" s="645">
        <v>0</v>
      </c>
      <c r="G62" s="645">
        <v>0</v>
      </c>
      <c r="H62" s="645">
        <v>0</v>
      </c>
      <c r="I62" s="645">
        <v>0</v>
      </c>
      <c r="J62" s="645"/>
      <c r="K62" s="646"/>
      <c r="L62" s="59"/>
    </row>
    <row r="63" spans="2:12" s="2" customFormat="1">
      <c r="B63" s="807" t="s">
        <v>152</v>
      </c>
      <c r="C63" s="160" t="s">
        <v>126</v>
      </c>
      <c r="D63" s="647">
        <v>0.4</v>
      </c>
      <c r="E63" s="648">
        <v>1.1000000000000001</v>
      </c>
      <c r="F63" s="649">
        <v>0.4</v>
      </c>
      <c r="G63" s="648">
        <v>-0.2</v>
      </c>
      <c r="H63" s="648">
        <v>0.1</v>
      </c>
      <c r="I63" s="648">
        <v>0.28799428000002097</v>
      </c>
      <c r="J63" s="648"/>
      <c r="K63" s="650"/>
      <c r="L63" s="59"/>
    </row>
    <row r="64" spans="2:12" s="2" customFormat="1">
      <c r="B64" s="803" t="s">
        <v>175</v>
      </c>
      <c r="C64" s="160" t="s">
        <v>126</v>
      </c>
      <c r="D64" s="630">
        <v>1569.3947614187732</v>
      </c>
      <c r="E64" s="631">
        <v>1546.7466770216593</v>
      </c>
      <c r="F64" s="631">
        <v>1586.5545451447076</v>
      </c>
      <c r="G64" s="631">
        <v>1282.3785872849683</v>
      </c>
      <c r="H64" s="631">
        <v>1227.8936657479919</v>
      </c>
      <c r="I64" s="631">
        <v>1345.7680762899206</v>
      </c>
      <c r="J64" s="631">
        <v>0</v>
      </c>
      <c r="K64" s="632">
        <v>0</v>
      </c>
      <c r="L64" s="59"/>
    </row>
    <row r="65" spans="1:12" s="2" customFormat="1">
      <c r="B65" s="235"/>
      <c r="C65" s="146"/>
      <c r="D65" s="57"/>
      <c r="E65" s="57"/>
      <c r="F65" s="57"/>
      <c r="G65" s="57"/>
      <c r="H65" s="57"/>
      <c r="I65" s="57"/>
      <c r="J65" s="57"/>
      <c r="K65" s="57"/>
      <c r="L65" s="59"/>
    </row>
    <row r="66" spans="1:12" s="2" customFormat="1">
      <c r="B66" s="803" t="s">
        <v>144</v>
      </c>
      <c r="C66" s="160" t="s">
        <v>126</v>
      </c>
      <c r="D66" s="651">
        <v>2190.9780445415454</v>
      </c>
      <c r="E66" s="652">
        <v>2157.9661596008441</v>
      </c>
      <c r="F66" s="652">
        <v>2210.9647167474059</v>
      </c>
      <c r="G66" s="652">
        <v>1886.9693018377461</v>
      </c>
      <c r="H66" s="652">
        <v>1851.9147973624981</v>
      </c>
      <c r="I66" s="652">
        <v>1995</v>
      </c>
      <c r="J66" s="652">
        <v>0</v>
      </c>
      <c r="K66" s="653">
        <v>0</v>
      </c>
      <c r="L66" s="59"/>
    </row>
    <row r="67" spans="1:12" s="2" customFormat="1">
      <c r="B67" s="803" t="s">
        <v>192</v>
      </c>
      <c r="C67" s="160" t="s">
        <v>126</v>
      </c>
      <c r="D67" s="654">
        <v>2191</v>
      </c>
      <c r="E67" s="655">
        <v>2158</v>
      </c>
      <c r="F67" s="655">
        <v>2211</v>
      </c>
      <c r="G67" s="655">
        <v>1887</v>
      </c>
      <c r="H67" s="655">
        <v>1852</v>
      </c>
      <c r="I67" s="655">
        <v>1995</v>
      </c>
      <c r="J67" s="655"/>
      <c r="K67" s="656"/>
      <c r="L67" s="59"/>
    </row>
    <row r="68" spans="1:12" s="2" customFormat="1">
      <c r="B68" s="235" t="s">
        <v>120</v>
      </c>
      <c r="C68" s="146"/>
      <c r="D68" s="117" t="s">
        <v>632</v>
      </c>
      <c r="E68" s="117" t="s">
        <v>632</v>
      </c>
      <c r="F68" s="117" t="s">
        <v>632</v>
      </c>
      <c r="G68" s="117" t="s">
        <v>632</v>
      </c>
      <c r="H68" s="117" t="s">
        <v>632</v>
      </c>
      <c r="I68" s="117" t="s">
        <v>632</v>
      </c>
      <c r="J68" s="117" t="s">
        <v>632</v>
      </c>
      <c r="K68" s="117" t="s">
        <v>632</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808"/>
      <c r="C71" s="158"/>
      <c r="D71" s="82"/>
      <c r="E71" s="82"/>
      <c r="F71" s="82"/>
      <c r="G71" s="82"/>
      <c r="H71" s="82"/>
      <c r="I71" s="82"/>
      <c r="J71" s="82"/>
      <c r="K71" s="82"/>
      <c r="L71" s="286"/>
    </row>
  </sheetData>
  <conditionalFormatting sqref="D6:K6">
    <cfRule type="expression" dxfId="51" priority="12">
      <formula>AND(D$5="Actuals",E$5="Forecast")</formula>
    </cfRule>
  </conditionalFormatting>
  <conditionalFormatting sqref="D5:K5">
    <cfRule type="expression" dxfId="50" priority="5">
      <formula>AND(D$5="Actuals",E$5="Forecast")</formula>
    </cfRule>
  </conditionalFormatting>
  <conditionalFormatting sqref="D33:K33 D36:K45 D28:H28 D66:K68 D48:K64">
    <cfRule type="expression" dxfId="49" priority="4">
      <formula>D$5="Forecast"</formula>
    </cfRule>
  </conditionalFormatting>
  <conditionalFormatting sqref="I10:K26 I28:K28">
    <cfRule type="expression" dxfId="48" priority="3">
      <formula>I$5="Forecast"</formula>
    </cfRule>
  </conditionalFormatting>
  <conditionalFormatting sqref="H10:H26">
    <cfRule type="expression" dxfId="47" priority="2">
      <formula>H$5="Forecast"</formula>
    </cfRule>
  </conditionalFormatting>
  <conditionalFormatting sqref="G10:G26">
    <cfRule type="expression" dxfId="46"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80" zoomScaleNormal="80" workbookViewId="0">
      <pane ySplit="6" topLeftCell="A14"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4" customWidth="1"/>
    <col min="4"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51</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628</v>
      </c>
      <c r="E5" s="411" t="s">
        <v>628</v>
      </c>
      <c r="F5" s="411" t="s">
        <v>628</v>
      </c>
      <c r="G5" s="411" t="s">
        <v>628</v>
      </c>
      <c r="H5" s="411" t="s">
        <v>628</v>
      </c>
      <c r="I5" s="411" t="s">
        <v>628</v>
      </c>
      <c r="J5" s="411" t="s">
        <v>604</v>
      </c>
      <c r="K5" s="412" t="s">
        <v>604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22">
        <v>509</v>
      </c>
      <c r="E9" s="623">
        <v>520</v>
      </c>
      <c r="F9" s="623">
        <v>581</v>
      </c>
      <c r="G9" s="623">
        <v>549</v>
      </c>
      <c r="H9" s="623">
        <v>610</v>
      </c>
      <c r="I9" s="623">
        <v>706</v>
      </c>
      <c r="J9" s="623"/>
      <c r="K9" s="633"/>
    </row>
    <row r="10" spans="1:12" s="2" customFormat="1">
      <c r="B10" s="134" t="s">
        <v>159</v>
      </c>
      <c r="C10" s="160" t="s">
        <v>126</v>
      </c>
      <c r="D10" s="624">
        <v>35</v>
      </c>
      <c r="E10" s="625">
        <v>40</v>
      </c>
      <c r="F10" s="625">
        <v>24</v>
      </c>
      <c r="G10" s="625">
        <v>11</v>
      </c>
      <c r="H10" s="625">
        <v>2</v>
      </c>
      <c r="I10" s="625">
        <v>30</v>
      </c>
      <c r="J10" s="625"/>
      <c r="K10" s="634"/>
    </row>
    <row r="11" spans="1:12" s="2" customFormat="1" ht="29.25" customHeight="1">
      <c r="B11" s="135" t="s">
        <v>446</v>
      </c>
      <c r="C11" s="160" t="s">
        <v>126</v>
      </c>
      <c r="D11" s="624">
        <v>0</v>
      </c>
      <c r="E11" s="625">
        <v>0</v>
      </c>
      <c r="F11" s="625">
        <v>0</v>
      </c>
      <c r="G11" s="625">
        <v>0</v>
      </c>
      <c r="H11" s="625">
        <v>0</v>
      </c>
      <c r="I11" s="625">
        <v>-2</v>
      </c>
      <c r="J11" s="625"/>
      <c r="K11" s="634"/>
    </row>
    <row r="12" spans="1:12" s="2" customFormat="1">
      <c r="B12" s="134" t="s">
        <v>160</v>
      </c>
      <c r="C12" s="160" t="s">
        <v>126</v>
      </c>
      <c r="D12" s="624">
        <v>-21.088300859999997</v>
      </c>
      <c r="E12" s="625">
        <v>-20.504847059999996</v>
      </c>
      <c r="F12" s="625">
        <v>-22.986581709999996</v>
      </c>
      <c r="G12" s="625">
        <v>-39.204288600000055</v>
      </c>
      <c r="H12" s="625">
        <v>-59</v>
      </c>
      <c r="I12" s="625">
        <v>-109</v>
      </c>
      <c r="J12" s="625"/>
      <c r="K12" s="634"/>
    </row>
    <row r="13" spans="1:12" s="2" customFormat="1">
      <c r="B13" s="134" t="s">
        <v>161</v>
      </c>
      <c r="C13" s="160" t="s">
        <v>126</v>
      </c>
      <c r="D13" s="624">
        <v>-2</v>
      </c>
      <c r="E13" s="625">
        <v>-2</v>
      </c>
      <c r="F13" s="625">
        <v>0</v>
      </c>
      <c r="G13" s="625">
        <v>-1</v>
      </c>
      <c r="H13" s="625">
        <v>0</v>
      </c>
      <c r="I13" s="625">
        <v>0</v>
      </c>
      <c r="J13" s="625"/>
      <c r="K13" s="634"/>
    </row>
    <row r="14" spans="1:12" s="2" customFormat="1">
      <c r="B14" s="134" t="s">
        <v>162</v>
      </c>
      <c r="C14" s="160" t="s">
        <v>126</v>
      </c>
      <c r="D14" s="660">
        <v>0</v>
      </c>
      <c r="E14" s="661">
        <v>0</v>
      </c>
      <c r="F14" s="661">
        <v>0</v>
      </c>
      <c r="G14" s="661">
        <v>0</v>
      </c>
      <c r="H14" s="661">
        <v>0</v>
      </c>
      <c r="I14" s="661">
        <v>0</v>
      </c>
      <c r="J14" s="661"/>
      <c r="K14" s="662"/>
    </row>
    <row r="15" spans="1:12" s="2" customFormat="1">
      <c r="A15" s="3">
        <v>1</v>
      </c>
      <c r="B15" s="907" t="s">
        <v>241</v>
      </c>
      <c r="C15" s="160" t="s">
        <v>126</v>
      </c>
      <c r="D15" s="622"/>
      <c r="E15" s="623"/>
      <c r="F15" s="623"/>
      <c r="G15" s="623"/>
      <c r="H15" s="623"/>
      <c r="I15" s="623"/>
      <c r="J15" s="623"/>
      <c r="K15" s="633"/>
    </row>
    <row r="16" spans="1:12" s="2" customFormat="1">
      <c r="A16" s="3">
        <v>2</v>
      </c>
      <c r="B16" s="907" t="s">
        <v>241</v>
      </c>
      <c r="C16" s="160" t="s">
        <v>126</v>
      </c>
      <c r="D16" s="624"/>
      <c r="E16" s="625"/>
      <c r="F16" s="625"/>
      <c r="G16" s="625"/>
      <c r="H16" s="625"/>
      <c r="I16" s="625"/>
      <c r="J16" s="625"/>
      <c r="K16" s="634"/>
    </row>
    <row r="17" spans="1:11" s="2" customFormat="1">
      <c r="A17" s="3">
        <v>3</v>
      </c>
      <c r="B17" s="907" t="s">
        <v>241</v>
      </c>
      <c r="C17" s="160" t="s">
        <v>126</v>
      </c>
      <c r="D17" s="624"/>
      <c r="E17" s="625"/>
      <c r="F17" s="625"/>
      <c r="G17" s="625"/>
      <c r="H17" s="625"/>
      <c r="I17" s="625"/>
      <c r="J17" s="625"/>
      <c r="K17" s="634"/>
    </row>
    <row r="18" spans="1:11" s="2" customFormat="1">
      <c r="B18" s="12" t="s">
        <v>163</v>
      </c>
      <c r="C18" s="160" t="s">
        <v>126</v>
      </c>
      <c r="D18" s="663">
        <v>520.91169914</v>
      </c>
      <c r="E18" s="664">
        <v>537.49515294000003</v>
      </c>
      <c r="F18" s="664">
        <v>582.01341829</v>
      </c>
      <c r="G18" s="664">
        <v>519.79571139999996</v>
      </c>
      <c r="H18" s="664">
        <v>553</v>
      </c>
      <c r="I18" s="664">
        <v>625</v>
      </c>
      <c r="J18" s="664">
        <v>0</v>
      </c>
      <c r="K18" s="665">
        <v>0</v>
      </c>
    </row>
    <row r="19" spans="1:11" s="2" customFormat="1">
      <c r="B19" s="134" t="s">
        <v>164</v>
      </c>
      <c r="C19" s="160" t="s">
        <v>126</v>
      </c>
      <c r="D19" s="666">
        <v>1187</v>
      </c>
      <c r="E19" s="667">
        <v>1153</v>
      </c>
      <c r="F19" s="667">
        <v>1178</v>
      </c>
      <c r="G19" s="667">
        <v>1129</v>
      </c>
      <c r="H19" s="667">
        <v>1128</v>
      </c>
      <c r="I19" s="667">
        <v>1182</v>
      </c>
      <c r="J19" s="667"/>
      <c r="K19" s="668"/>
    </row>
    <row r="20" spans="1:11" s="2" customFormat="1">
      <c r="A20" s="3">
        <v>1</v>
      </c>
      <c r="B20" s="907" t="s">
        <v>241</v>
      </c>
      <c r="C20" s="160" t="s">
        <v>126</v>
      </c>
      <c r="D20" s="622"/>
      <c r="E20" s="623"/>
      <c r="F20" s="623"/>
      <c r="G20" s="623"/>
      <c r="H20" s="623"/>
      <c r="I20" s="623"/>
      <c r="J20" s="623"/>
      <c r="K20" s="633"/>
    </row>
    <row r="21" spans="1:11" s="2" customFormat="1">
      <c r="A21" s="3">
        <v>2</v>
      </c>
      <c r="B21" s="907" t="s">
        <v>241</v>
      </c>
      <c r="C21" s="160" t="s">
        <v>126</v>
      </c>
      <c r="D21" s="624"/>
      <c r="E21" s="625"/>
      <c r="F21" s="625"/>
      <c r="G21" s="625"/>
      <c r="H21" s="625"/>
      <c r="I21" s="625"/>
      <c r="J21" s="625"/>
      <c r="K21" s="634"/>
    </row>
    <row r="22" spans="1:11" s="2" customFormat="1">
      <c r="A22" s="3">
        <v>3</v>
      </c>
      <c r="B22" s="907" t="s">
        <v>241</v>
      </c>
      <c r="C22" s="160" t="s">
        <v>126</v>
      </c>
      <c r="D22" s="624"/>
      <c r="E22" s="625"/>
      <c r="F22" s="625"/>
      <c r="G22" s="625"/>
      <c r="H22" s="625"/>
      <c r="I22" s="625"/>
      <c r="J22" s="625"/>
      <c r="K22" s="634"/>
    </row>
    <row r="23" spans="1:11" s="2" customFormat="1">
      <c r="B23" s="12" t="s">
        <v>165</v>
      </c>
      <c r="C23" s="160" t="s">
        <v>126</v>
      </c>
      <c r="D23" s="638">
        <v>1707.9116991400001</v>
      </c>
      <c r="E23" s="639">
        <v>1690.49515294</v>
      </c>
      <c r="F23" s="639">
        <v>1760.0134182900001</v>
      </c>
      <c r="G23" s="639">
        <v>1648.7957114000001</v>
      </c>
      <c r="H23" s="639">
        <v>1681</v>
      </c>
      <c r="I23" s="639">
        <v>1807</v>
      </c>
      <c r="J23" s="639">
        <v>0</v>
      </c>
      <c r="K23" s="640">
        <v>0</v>
      </c>
    </row>
    <row r="24" spans="1:11" s="2" customFormat="1">
      <c r="C24" s="144"/>
      <c r="D24" s="53"/>
      <c r="E24" s="53"/>
      <c r="F24" s="53"/>
      <c r="G24" s="53"/>
      <c r="H24" s="53"/>
      <c r="I24" s="53"/>
      <c r="J24" s="53"/>
      <c r="K24" s="53"/>
    </row>
    <row r="25" spans="1:11" s="2" customFormat="1">
      <c r="B25" s="12" t="s">
        <v>436</v>
      </c>
      <c r="C25" s="160" t="s">
        <v>126</v>
      </c>
      <c r="D25" s="55"/>
    </row>
    <row r="26" spans="1:11" s="2" customFormat="1">
      <c r="A26" s="3">
        <v>1</v>
      </c>
      <c r="B26" s="546" t="s">
        <v>546</v>
      </c>
      <c r="C26" s="160" t="s">
        <v>126</v>
      </c>
      <c r="D26" s="622">
        <v>-88.774791660000005</v>
      </c>
      <c r="E26" s="623">
        <v>-86.6471708248</v>
      </c>
      <c r="F26" s="623">
        <v>-66.48738516904001</v>
      </c>
      <c r="G26" s="623">
        <v>-42.348235260000003</v>
      </c>
      <c r="H26" s="623">
        <v>-33</v>
      </c>
      <c r="I26" s="623">
        <v>-31.213308697214636</v>
      </c>
      <c r="J26" s="623"/>
      <c r="K26" s="633"/>
    </row>
    <row r="27" spans="1:11" s="2" customFormat="1">
      <c r="A27" s="3">
        <v>2</v>
      </c>
      <c r="B27" s="546" t="s">
        <v>547</v>
      </c>
      <c r="C27" s="160" t="s">
        <v>126</v>
      </c>
      <c r="D27" s="624">
        <v>-271</v>
      </c>
      <c r="E27" s="625">
        <v>-287</v>
      </c>
      <c r="F27" s="625">
        <v>-298</v>
      </c>
      <c r="G27" s="625">
        <v>-309</v>
      </c>
      <c r="H27" s="625">
        <v>-305</v>
      </c>
      <c r="I27" s="625">
        <v>-319</v>
      </c>
      <c r="J27" s="625"/>
      <c r="K27" s="634"/>
    </row>
    <row r="28" spans="1:11" s="2" customFormat="1">
      <c r="A28" s="3">
        <v>3</v>
      </c>
      <c r="B28" s="546" t="s">
        <v>548</v>
      </c>
      <c r="C28" s="160" t="s">
        <v>126</v>
      </c>
      <c r="D28" s="624">
        <v>21.108361410441297</v>
      </c>
      <c r="E28" s="625">
        <v>21.598685189999998</v>
      </c>
      <c r="F28" s="625">
        <v>22.232259689999999</v>
      </c>
      <c r="G28" s="625">
        <v>22.232259689999999</v>
      </c>
      <c r="H28" s="625">
        <v>20.734517750000009</v>
      </c>
      <c r="I28" s="625">
        <v>0</v>
      </c>
      <c r="J28" s="625"/>
      <c r="K28" s="634"/>
    </row>
    <row r="29" spans="1:11" s="2" customFormat="1">
      <c r="A29" s="3">
        <v>4</v>
      </c>
      <c r="B29" s="546" t="s">
        <v>549</v>
      </c>
      <c r="C29" s="160" t="s">
        <v>126</v>
      </c>
      <c r="D29" s="624">
        <v>-215</v>
      </c>
      <c r="E29" s="625">
        <v>-199</v>
      </c>
      <c r="F29" s="625">
        <v>-179</v>
      </c>
      <c r="G29" s="625">
        <v>0</v>
      </c>
      <c r="H29" s="625">
        <v>0</v>
      </c>
      <c r="I29" s="625">
        <v>0</v>
      </c>
      <c r="J29" s="625"/>
      <c r="K29" s="634"/>
    </row>
    <row r="30" spans="1:11" s="2" customFormat="1">
      <c r="A30" s="3">
        <v>5</v>
      </c>
      <c r="B30" s="546" t="s">
        <v>550</v>
      </c>
      <c r="C30" s="160" t="s">
        <v>126</v>
      </c>
      <c r="D30" s="624">
        <v>45.707342586693883</v>
      </c>
      <c r="E30" s="625">
        <v>36.434556936893372</v>
      </c>
      <c r="F30" s="625">
        <v>27.357920700000001</v>
      </c>
      <c r="G30" s="625">
        <v>0</v>
      </c>
      <c r="H30" s="625">
        <v>0</v>
      </c>
      <c r="I30" s="625">
        <v>0</v>
      </c>
      <c r="J30" s="625"/>
      <c r="K30" s="634"/>
    </row>
    <row r="31" spans="1:11" s="2" customFormat="1">
      <c r="A31" s="3">
        <v>6</v>
      </c>
      <c r="B31" s="546" t="s">
        <v>551</v>
      </c>
      <c r="C31" s="160" t="s">
        <v>126</v>
      </c>
      <c r="D31" s="624">
        <v>83</v>
      </c>
      <c r="E31" s="625">
        <v>40</v>
      </c>
      <c r="F31" s="625">
        <v>0</v>
      </c>
      <c r="G31" s="625">
        <v>-11</v>
      </c>
      <c r="H31" s="625">
        <v>0.45110357978542653</v>
      </c>
      <c r="I31" s="625">
        <v>2</v>
      </c>
      <c r="J31" s="625"/>
      <c r="K31" s="634"/>
    </row>
    <row r="32" spans="1:11" s="2" customFormat="1">
      <c r="A32" s="3">
        <v>7</v>
      </c>
      <c r="B32" s="546" t="s">
        <v>552</v>
      </c>
      <c r="C32" s="160" t="s">
        <v>126</v>
      </c>
      <c r="D32" s="624">
        <v>-1.8029245628999997</v>
      </c>
      <c r="E32" s="625">
        <v>-2.2699573819999999</v>
      </c>
      <c r="F32" s="625">
        <v>-2.8711564699999998</v>
      </c>
      <c r="G32" s="625">
        <v>-3.1122719167300001</v>
      </c>
      <c r="H32" s="625">
        <v>-2.916930748</v>
      </c>
      <c r="I32" s="625">
        <v>-3.3174192900000001</v>
      </c>
      <c r="J32" s="625"/>
      <c r="K32" s="634"/>
    </row>
    <row r="33" spans="1:11" s="2" customFormat="1">
      <c r="A33" s="3">
        <v>8</v>
      </c>
      <c r="B33" s="546" t="s">
        <v>553</v>
      </c>
      <c r="C33" s="160" t="s">
        <v>126</v>
      </c>
      <c r="D33" s="624">
        <v>0</v>
      </c>
      <c r="E33" s="625">
        <v>0</v>
      </c>
      <c r="F33" s="625">
        <v>0</v>
      </c>
      <c r="G33" s="625">
        <v>-3.5677410000000007E-2</v>
      </c>
      <c r="H33" s="625">
        <v>-1.06975698</v>
      </c>
      <c r="I33" s="625">
        <v>-0.72411406999999994</v>
      </c>
      <c r="J33" s="625"/>
      <c r="K33" s="634"/>
    </row>
    <row r="34" spans="1:11" s="2" customFormat="1">
      <c r="A34" s="3">
        <v>9</v>
      </c>
      <c r="B34" s="546" t="s">
        <v>554</v>
      </c>
      <c r="C34" s="160" t="s">
        <v>126</v>
      </c>
      <c r="D34" s="624">
        <v>0</v>
      </c>
      <c r="E34" s="625">
        <v>0</v>
      </c>
      <c r="F34" s="625">
        <v>0</v>
      </c>
      <c r="G34" s="625">
        <v>0</v>
      </c>
      <c r="H34" s="625">
        <v>0</v>
      </c>
      <c r="I34" s="625">
        <v>-3.1850938900000454</v>
      </c>
      <c r="J34" s="625"/>
      <c r="K34" s="634"/>
    </row>
    <row r="35" spans="1:11" s="2" customFormat="1">
      <c r="A35" s="3">
        <v>10</v>
      </c>
      <c r="B35" s="546" t="s">
        <v>555</v>
      </c>
      <c r="C35" s="160" t="s">
        <v>126</v>
      </c>
      <c r="D35" s="624">
        <v>-30</v>
      </c>
      <c r="E35" s="625">
        <v>-1</v>
      </c>
      <c r="F35" s="625">
        <v>0</v>
      </c>
      <c r="G35" s="625">
        <v>-15</v>
      </c>
      <c r="H35" s="625">
        <v>-1</v>
      </c>
      <c r="I35" s="625">
        <v>-6</v>
      </c>
      <c r="J35" s="625"/>
      <c r="K35" s="634"/>
    </row>
    <row r="36" spans="1:11" s="2" customFormat="1">
      <c r="A36" s="3">
        <v>11</v>
      </c>
      <c r="B36" s="546" t="s">
        <v>556</v>
      </c>
      <c r="C36" s="160" t="s">
        <v>126</v>
      </c>
      <c r="D36" s="624">
        <v>0</v>
      </c>
      <c r="E36" s="625">
        <v>0</v>
      </c>
      <c r="F36" s="625">
        <v>0</v>
      </c>
      <c r="G36" s="625">
        <v>-4.9190431599999727</v>
      </c>
      <c r="H36" s="625">
        <v>-21.226457879999998</v>
      </c>
      <c r="I36" s="625">
        <v>-17.529711290000002</v>
      </c>
      <c r="J36" s="625"/>
      <c r="K36" s="634"/>
    </row>
    <row r="37" spans="1:11" s="2" customFormat="1">
      <c r="A37" s="3">
        <v>12</v>
      </c>
      <c r="B37" s="546" t="s">
        <v>557</v>
      </c>
      <c r="C37" s="160" t="s">
        <v>126</v>
      </c>
      <c r="D37" s="624">
        <v>0</v>
      </c>
      <c r="E37" s="625">
        <v>0</v>
      </c>
      <c r="F37" s="625">
        <v>0</v>
      </c>
      <c r="G37" s="625">
        <v>0</v>
      </c>
      <c r="H37" s="625">
        <v>-1.35563067</v>
      </c>
      <c r="I37" s="625">
        <v>-1.0924227399999999</v>
      </c>
      <c r="J37" s="625"/>
      <c r="K37" s="634"/>
    </row>
    <row r="38" spans="1:11" s="2" customFormat="1">
      <c r="A38" s="3">
        <v>13</v>
      </c>
      <c r="B38" s="546" t="s">
        <v>558</v>
      </c>
      <c r="C38" s="160" t="s">
        <v>126</v>
      </c>
      <c r="D38" s="624">
        <v>0</v>
      </c>
      <c r="E38" s="625">
        <v>0</v>
      </c>
      <c r="F38" s="625">
        <v>0</v>
      </c>
      <c r="G38" s="625">
        <v>0</v>
      </c>
      <c r="H38" s="625">
        <v>0</v>
      </c>
      <c r="I38" s="625">
        <v>-8.9</v>
      </c>
      <c r="J38" s="625"/>
      <c r="K38" s="634"/>
    </row>
    <row r="39" spans="1:11" s="2" customFormat="1">
      <c r="A39" s="3">
        <v>14</v>
      </c>
      <c r="B39" s="546" t="s">
        <v>559</v>
      </c>
      <c r="C39" s="160" t="s">
        <v>126</v>
      </c>
      <c r="D39" s="624">
        <v>0</v>
      </c>
      <c r="E39" s="625">
        <v>0</v>
      </c>
      <c r="F39" s="625">
        <v>0</v>
      </c>
      <c r="G39" s="625">
        <v>0</v>
      </c>
      <c r="H39" s="625">
        <v>0</v>
      </c>
      <c r="I39" s="625">
        <v>-3.6751768299999883</v>
      </c>
      <c r="J39" s="625"/>
      <c r="K39" s="634"/>
    </row>
    <row r="40" spans="1:11" s="2" customFormat="1">
      <c r="A40" s="3">
        <v>15</v>
      </c>
      <c r="B40" s="546" t="s">
        <v>560</v>
      </c>
      <c r="C40" s="160" t="s">
        <v>126</v>
      </c>
      <c r="D40" s="624">
        <v>0</v>
      </c>
      <c r="E40" s="625">
        <v>0</v>
      </c>
      <c r="F40" s="625">
        <v>0</v>
      </c>
      <c r="G40" s="625">
        <v>0</v>
      </c>
      <c r="H40" s="625">
        <v>0</v>
      </c>
      <c r="I40" s="625">
        <v>-14</v>
      </c>
      <c r="J40" s="625"/>
      <c r="K40" s="634"/>
    </row>
    <row r="41" spans="1:11" s="2" customFormat="1">
      <c r="A41" s="3">
        <v>16</v>
      </c>
      <c r="B41" s="546" t="s">
        <v>561</v>
      </c>
      <c r="C41" s="160" t="s">
        <v>126</v>
      </c>
      <c r="D41" s="624">
        <v>0</v>
      </c>
      <c r="E41" s="625">
        <v>0</v>
      </c>
      <c r="F41" s="625">
        <v>0</v>
      </c>
      <c r="G41" s="625">
        <v>0</v>
      </c>
      <c r="H41" s="625">
        <v>0</v>
      </c>
      <c r="I41" s="625">
        <v>-0.61276066000000007</v>
      </c>
      <c r="J41" s="625"/>
      <c r="K41" s="634"/>
    </row>
    <row r="42" spans="1:11" s="2" customFormat="1">
      <c r="A42" s="3">
        <v>17</v>
      </c>
      <c r="B42" s="546" t="s">
        <v>562</v>
      </c>
      <c r="C42" s="160" t="s">
        <v>126</v>
      </c>
      <c r="D42" s="624">
        <v>0</v>
      </c>
      <c r="E42" s="625">
        <v>0</v>
      </c>
      <c r="F42" s="625">
        <v>-3</v>
      </c>
      <c r="G42" s="625">
        <v>0</v>
      </c>
      <c r="H42" s="625">
        <v>0</v>
      </c>
      <c r="I42" s="625">
        <v>0</v>
      </c>
      <c r="J42" s="625"/>
      <c r="K42" s="634"/>
    </row>
    <row r="43" spans="1:11" s="2" customFormat="1">
      <c r="A43" s="3">
        <v>18</v>
      </c>
      <c r="B43" s="546" t="s">
        <v>563</v>
      </c>
      <c r="C43" s="160" t="s">
        <v>126</v>
      </c>
      <c r="D43" s="624">
        <v>0</v>
      </c>
      <c r="E43" s="625">
        <v>0</v>
      </c>
      <c r="F43" s="625">
        <v>-3</v>
      </c>
      <c r="G43" s="625">
        <v>0</v>
      </c>
      <c r="H43" s="625">
        <v>0</v>
      </c>
      <c r="I43" s="625">
        <v>0</v>
      </c>
      <c r="J43" s="625"/>
      <c r="K43" s="634"/>
    </row>
    <row r="44" spans="1:11" s="2" customFormat="1">
      <c r="A44" s="3">
        <v>19</v>
      </c>
      <c r="B44" s="546" t="s">
        <v>564</v>
      </c>
      <c r="C44" s="160" t="s">
        <v>126</v>
      </c>
      <c r="D44" s="624">
        <v>0</v>
      </c>
      <c r="E44" s="625">
        <v>0</v>
      </c>
      <c r="F44" s="625">
        <v>0</v>
      </c>
      <c r="G44" s="625">
        <v>0</v>
      </c>
      <c r="H44" s="625">
        <v>-1.33857</v>
      </c>
      <c r="I44" s="625">
        <v>0</v>
      </c>
      <c r="J44" s="625"/>
      <c r="K44" s="634"/>
    </row>
    <row r="45" spans="1:11" s="2" customFormat="1">
      <c r="A45" s="3">
        <v>20</v>
      </c>
      <c r="B45" s="943" t="s">
        <v>565</v>
      </c>
      <c r="C45" s="160" t="s">
        <v>126</v>
      </c>
      <c r="D45" s="624">
        <v>0</v>
      </c>
      <c r="E45" s="625">
        <v>0</v>
      </c>
      <c r="F45" s="625">
        <v>0</v>
      </c>
      <c r="G45" s="625">
        <v>0</v>
      </c>
      <c r="H45" s="625">
        <v>0</v>
      </c>
      <c r="I45" s="625">
        <v>-4.1236280000000001</v>
      </c>
      <c r="J45" s="625"/>
      <c r="K45" s="634"/>
    </row>
    <row r="46" spans="1:11" s="2" customFormat="1">
      <c r="A46" s="3">
        <v>21</v>
      </c>
      <c r="B46" s="943" t="s">
        <v>566</v>
      </c>
      <c r="C46" s="160" t="s">
        <v>126</v>
      </c>
      <c r="D46" s="624">
        <v>-837.13201061305301</v>
      </c>
      <c r="E46" s="625">
        <v>-803.13826178525369</v>
      </c>
      <c r="F46" s="625">
        <v>-845.98322233881049</v>
      </c>
      <c r="G46" s="625">
        <v>-859.10189485578712</v>
      </c>
      <c r="H46" s="625">
        <v>-904.19050440164119</v>
      </c>
      <c r="I46" s="625">
        <v>-946.59456745608509</v>
      </c>
      <c r="J46" s="625"/>
      <c r="K46" s="634"/>
    </row>
    <row r="47" spans="1:11" s="2" customFormat="1">
      <c r="A47" s="3">
        <v>22</v>
      </c>
      <c r="B47" s="943" t="s">
        <v>567</v>
      </c>
      <c r="C47" s="160" t="s">
        <v>126</v>
      </c>
      <c r="D47" s="624">
        <v>-3.8891620156005926</v>
      </c>
      <c r="E47" s="625">
        <v>-3.9583815176728034</v>
      </c>
      <c r="F47" s="625">
        <v>-4.4945773017049548</v>
      </c>
      <c r="G47" s="625">
        <v>-5.0971480252847368</v>
      </c>
      <c r="H47" s="625">
        <v>-5.4066342022366998</v>
      </c>
      <c r="I47" s="625">
        <v>-6.1959935780137574</v>
      </c>
      <c r="J47" s="625"/>
      <c r="K47" s="634"/>
    </row>
    <row r="48" spans="1:11" s="2" customFormat="1">
      <c r="A48" s="3">
        <v>23</v>
      </c>
      <c r="B48" s="943" t="s">
        <v>568</v>
      </c>
      <c r="C48" s="160" t="s">
        <v>126</v>
      </c>
      <c r="D48" s="624">
        <v>1.217177528523369</v>
      </c>
      <c r="E48" s="625">
        <v>0.2580190354758144</v>
      </c>
      <c r="F48" s="625">
        <v>-0.55075067141026823</v>
      </c>
      <c r="G48" s="625">
        <v>-1.8609624064083949</v>
      </c>
      <c r="H48" s="625">
        <v>-3.0938608560126819</v>
      </c>
      <c r="I48" s="625">
        <v>3.4286410615558345</v>
      </c>
      <c r="J48" s="625"/>
      <c r="K48" s="634"/>
    </row>
    <row r="49" spans="1:11" s="2" customFormat="1">
      <c r="A49" s="3">
        <v>24</v>
      </c>
      <c r="B49" s="943" t="s">
        <v>569</v>
      </c>
      <c r="C49" s="160" t="s">
        <v>126</v>
      </c>
      <c r="D49" s="624">
        <v>0</v>
      </c>
      <c r="E49" s="625">
        <v>0</v>
      </c>
      <c r="F49" s="625">
        <v>0</v>
      </c>
      <c r="G49" s="625">
        <v>0</v>
      </c>
      <c r="H49" s="625">
        <v>0.40580803691076206</v>
      </c>
      <c r="I49" s="625">
        <v>0.4297955701278211</v>
      </c>
      <c r="J49" s="625"/>
      <c r="K49" s="634"/>
    </row>
    <row r="50" spans="1:11" s="2" customFormat="1">
      <c r="A50" s="3">
        <v>25</v>
      </c>
      <c r="B50" s="943" t="s">
        <v>570</v>
      </c>
      <c r="C50" s="160" t="s">
        <v>126</v>
      </c>
      <c r="D50" s="624">
        <v>0</v>
      </c>
      <c r="E50" s="625">
        <v>0</v>
      </c>
      <c r="F50" s="625">
        <v>0</v>
      </c>
      <c r="G50" s="625">
        <v>0</v>
      </c>
      <c r="H50" s="625">
        <v>12.995899021715704</v>
      </c>
      <c r="I50" s="625">
        <v>13.809182106983405</v>
      </c>
      <c r="J50" s="625"/>
      <c r="K50" s="634"/>
    </row>
    <row r="51" spans="1:11" s="2" customFormat="1">
      <c r="A51" s="3">
        <v>26</v>
      </c>
      <c r="B51" s="943" t="s">
        <v>571</v>
      </c>
      <c r="C51" s="160" t="s">
        <v>126</v>
      </c>
      <c r="D51" s="624">
        <v>0</v>
      </c>
      <c r="E51" s="625">
        <v>0</v>
      </c>
      <c r="F51" s="625">
        <v>0</v>
      </c>
      <c r="G51" s="625">
        <v>-2.3153382049215958</v>
      </c>
      <c r="H51" s="625">
        <v>0</v>
      </c>
      <c r="I51" s="625">
        <v>0</v>
      </c>
      <c r="J51" s="625"/>
      <c r="K51" s="634"/>
    </row>
    <row r="52" spans="1:11" s="2" customFormat="1">
      <c r="A52" s="3">
        <v>27</v>
      </c>
      <c r="B52" s="943" t="s">
        <v>572</v>
      </c>
      <c r="C52" s="160" t="s">
        <v>126</v>
      </c>
      <c r="D52" s="624">
        <v>-1.2751205171486508</v>
      </c>
      <c r="E52" s="625">
        <v>6.6805348269097413</v>
      </c>
      <c r="F52" s="625">
        <v>5.2010983903028185</v>
      </c>
      <c r="G52" s="625">
        <v>0.99236036801528027</v>
      </c>
      <c r="H52" s="625">
        <v>2.7868906927256467</v>
      </c>
      <c r="I52" s="625">
        <v>1.83420465826859</v>
      </c>
      <c r="J52" s="625"/>
      <c r="K52" s="634"/>
    </row>
    <row r="53" spans="1:11" s="2" customFormat="1">
      <c r="A53" s="3">
        <v>28</v>
      </c>
      <c r="B53" s="943" t="s">
        <v>573</v>
      </c>
      <c r="C53" s="160" t="s">
        <v>126</v>
      </c>
      <c r="D53" s="624">
        <v>-0.56870079485221436</v>
      </c>
      <c r="E53" s="625">
        <v>0</v>
      </c>
      <c r="F53" s="625">
        <v>0</v>
      </c>
      <c r="G53" s="625">
        <v>0</v>
      </c>
      <c r="H53" s="625">
        <v>0</v>
      </c>
      <c r="I53" s="625">
        <v>0</v>
      </c>
      <c r="J53" s="625"/>
      <c r="K53" s="634"/>
    </row>
    <row r="54" spans="1:11" s="2" customFormat="1">
      <c r="A54" s="3">
        <v>29</v>
      </c>
      <c r="B54" s="943" t="s">
        <v>241</v>
      </c>
      <c r="C54" s="160" t="s">
        <v>126</v>
      </c>
      <c r="D54" s="624">
        <v>0</v>
      </c>
      <c r="E54" s="625">
        <v>0</v>
      </c>
      <c r="F54" s="625">
        <v>0</v>
      </c>
      <c r="G54" s="625">
        <v>0</v>
      </c>
      <c r="H54" s="625">
        <v>0</v>
      </c>
      <c r="I54" s="625">
        <v>0</v>
      </c>
      <c r="J54" s="625"/>
      <c r="K54" s="634"/>
    </row>
    <row r="55" spans="1:11" s="2" customFormat="1">
      <c r="A55" s="3">
        <v>30</v>
      </c>
      <c r="B55" s="943" t="s">
        <v>241</v>
      </c>
      <c r="C55" s="160" t="s">
        <v>126</v>
      </c>
      <c r="D55" s="624">
        <v>0</v>
      </c>
      <c r="E55" s="625">
        <v>0</v>
      </c>
      <c r="F55" s="625">
        <v>0</v>
      </c>
      <c r="G55" s="625">
        <v>0</v>
      </c>
      <c r="H55" s="625">
        <v>0</v>
      </c>
      <c r="I55" s="625">
        <v>0</v>
      </c>
      <c r="J55" s="625"/>
      <c r="K55" s="634"/>
    </row>
    <row r="56" spans="1:11" s="2" customFormat="1">
      <c r="A56" s="3">
        <v>31</v>
      </c>
      <c r="B56" s="546" t="s">
        <v>574</v>
      </c>
      <c r="C56" s="160" t="s">
        <v>126</v>
      </c>
      <c r="D56" s="624">
        <v>-0.43964483372526503</v>
      </c>
      <c r="E56" s="625">
        <v>1.2251298830726998</v>
      </c>
      <c r="F56" s="625">
        <v>0.43259420508715823</v>
      </c>
      <c r="G56" s="625">
        <v>-0.55614216936105754</v>
      </c>
      <c r="H56" s="625">
        <v>-7.1882730609843293E-2</v>
      </c>
      <c r="I56" s="625">
        <v>1.3829492710648901</v>
      </c>
      <c r="J56" s="625"/>
      <c r="K56" s="634"/>
    </row>
    <row r="57" spans="1:11" s="2" customFormat="1">
      <c r="B57" s="12" t="s">
        <v>389</v>
      </c>
      <c r="C57" s="160" t="s">
        <v>126</v>
      </c>
      <c r="D57" s="638">
        <v>-1298.8494734716212</v>
      </c>
      <c r="E57" s="639">
        <v>-1276.8168456373749</v>
      </c>
      <c r="F57" s="639">
        <v>-1348.1632189655759</v>
      </c>
      <c r="G57" s="639">
        <v>-1231.1220933504776</v>
      </c>
      <c r="H57" s="639">
        <v>-1242.296009387363</v>
      </c>
      <c r="I57" s="639">
        <v>-1343.2794238333126</v>
      </c>
      <c r="J57" s="639">
        <v>0</v>
      </c>
      <c r="K57" s="640">
        <v>0</v>
      </c>
    </row>
    <row r="58" spans="1:11" s="2" customFormat="1">
      <c r="C58" s="144"/>
      <c r="D58" s="54"/>
      <c r="E58" s="53"/>
      <c r="F58" s="53"/>
      <c r="G58" s="53"/>
      <c r="H58" s="53"/>
      <c r="I58" s="53"/>
      <c r="J58" s="53"/>
      <c r="K58" s="53"/>
    </row>
    <row r="59" spans="1:11" s="2" customFormat="1">
      <c r="B59" s="12" t="s">
        <v>435</v>
      </c>
      <c r="C59" s="160" t="s">
        <v>126</v>
      </c>
      <c r="D59" s="638">
        <v>409.06222566837891</v>
      </c>
      <c r="E59" s="639">
        <v>413.67830730262517</v>
      </c>
      <c r="F59" s="639">
        <v>411.85019932442424</v>
      </c>
      <c r="G59" s="639">
        <v>417.67361804952247</v>
      </c>
      <c r="H59" s="639">
        <v>438.70399061263697</v>
      </c>
      <c r="I59" s="639">
        <v>463.72057616668735</v>
      </c>
      <c r="J59" s="639">
        <v>0</v>
      </c>
      <c r="K59" s="640">
        <v>0</v>
      </c>
    </row>
    <row r="60" spans="1:11" s="2" customFormat="1">
      <c r="B60" s="2" t="s">
        <v>390</v>
      </c>
      <c r="C60" s="160" t="s">
        <v>126</v>
      </c>
      <c r="D60" s="622">
        <v>409.06222566837863</v>
      </c>
      <c r="E60" s="623">
        <v>413.67830730262517</v>
      </c>
      <c r="F60" s="623">
        <v>411.85019932442418</v>
      </c>
      <c r="G60" s="623">
        <v>417.72510505855359</v>
      </c>
      <c r="H60" s="623">
        <v>438.70399061263697</v>
      </c>
      <c r="I60" s="623">
        <v>463.72057616668712</v>
      </c>
      <c r="J60" s="623"/>
      <c r="K60" s="633"/>
    </row>
    <row r="61" spans="1:11" s="2" customFormat="1">
      <c r="C61" s="144" t="s">
        <v>393</v>
      </c>
      <c r="D61" s="669" t="s">
        <v>632</v>
      </c>
      <c r="E61" s="670" t="s">
        <v>632</v>
      </c>
      <c r="F61" s="670" t="s">
        <v>632</v>
      </c>
      <c r="G61" s="670" t="s">
        <v>632</v>
      </c>
      <c r="H61" s="670" t="s">
        <v>632</v>
      </c>
      <c r="I61" s="670" t="s">
        <v>632</v>
      </c>
      <c r="J61" s="670" t="s">
        <v>604</v>
      </c>
      <c r="K61" s="671" t="s">
        <v>604</v>
      </c>
    </row>
    <row r="62" spans="1:11" s="2" customFormat="1">
      <c r="B62" s="2" t="s">
        <v>82</v>
      </c>
      <c r="C62" s="144"/>
      <c r="D62" s="55"/>
    </row>
    <row r="63" spans="1:11" s="2" customFormat="1">
      <c r="B63" s="12" t="s">
        <v>391</v>
      </c>
      <c r="C63" s="160"/>
      <c r="D63" s="55"/>
    </row>
    <row r="64" spans="1:11" s="2" customFormat="1">
      <c r="A64" s="3">
        <v>1</v>
      </c>
      <c r="B64" s="545" t="s">
        <v>575</v>
      </c>
      <c r="C64" s="160" t="s">
        <v>126</v>
      </c>
      <c r="D64" s="622">
        <v>10.71950434</v>
      </c>
      <c r="E64" s="623">
        <v>8.1985071500000011</v>
      </c>
      <c r="F64" s="623">
        <v>5.6770715799999998</v>
      </c>
      <c r="G64" s="623">
        <v>5.7272772509688119</v>
      </c>
      <c r="H64" s="623">
        <v>6.7010000228019395</v>
      </c>
      <c r="I64" s="623">
        <v>8.3728654250000005</v>
      </c>
      <c r="J64" s="623"/>
      <c r="K64" s="633"/>
    </row>
    <row r="65" spans="1:11" s="2" customFormat="1">
      <c r="A65" s="3">
        <v>2</v>
      </c>
      <c r="B65" s="545" t="s">
        <v>576</v>
      </c>
      <c r="C65" s="160" t="s">
        <v>126</v>
      </c>
      <c r="D65" s="624">
        <v>2.2549999999999999</v>
      </c>
      <c r="E65" s="625">
        <v>2.3378920089999999</v>
      </c>
      <c r="F65" s="625">
        <v>2.4365718366000002</v>
      </c>
      <c r="G65" s="625">
        <v>2.0554194308746703</v>
      </c>
      <c r="H65" s="625">
        <v>2.6643653700000001</v>
      </c>
      <c r="I65" s="625">
        <v>2.765858156334184</v>
      </c>
      <c r="J65" s="625"/>
      <c r="K65" s="634"/>
    </row>
    <row r="66" spans="1:11" s="2" customFormat="1">
      <c r="A66" s="3">
        <v>3</v>
      </c>
      <c r="B66" s="545" t="s">
        <v>577</v>
      </c>
      <c r="C66" s="160" t="s">
        <v>126</v>
      </c>
      <c r="D66" s="624">
        <v>60.472000000000001</v>
      </c>
      <c r="E66" s="625">
        <v>61.880255290000001</v>
      </c>
      <c r="F66" s="625">
        <v>63.287985952475196</v>
      </c>
      <c r="G66" s="625">
        <v>63.889864325722762</v>
      </c>
      <c r="H66" s="625">
        <v>63.165132942199094</v>
      </c>
      <c r="I66" s="625">
        <v>64.867115900000002</v>
      </c>
      <c r="J66" s="625"/>
      <c r="K66" s="634"/>
    </row>
    <row r="67" spans="1:11" s="2" customFormat="1">
      <c r="A67" s="3">
        <v>4</v>
      </c>
      <c r="B67" s="545" t="s">
        <v>570</v>
      </c>
      <c r="C67" s="160" t="s">
        <v>126</v>
      </c>
      <c r="D67" s="624">
        <v>2.3503116062363874</v>
      </c>
      <c r="E67" s="625">
        <v>4.1609999999999996</v>
      </c>
      <c r="F67" s="625">
        <v>4.1810021360381198</v>
      </c>
      <c r="G67" s="625">
        <v>4.2533567900742906</v>
      </c>
      <c r="H67" s="625">
        <v>12.960170041816207</v>
      </c>
      <c r="I67" s="625">
        <v>13.809182106983405</v>
      </c>
      <c r="J67" s="625"/>
      <c r="K67" s="634"/>
    </row>
    <row r="68" spans="1:11" s="2" customFormat="1">
      <c r="A68" s="3">
        <v>5</v>
      </c>
      <c r="B68" s="545" t="s">
        <v>578</v>
      </c>
      <c r="C68" s="160" t="s">
        <v>126</v>
      </c>
      <c r="D68" s="624">
        <v>2.9237379972592896E-2</v>
      </c>
      <c r="E68" s="625">
        <v>0.247</v>
      </c>
      <c r="F68" s="625">
        <v>1.9125262870399701E-2</v>
      </c>
      <c r="G68" s="625">
        <v>2.0440047568510467E-2</v>
      </c>
      <c r="H68" s="625">
        <v>3.5728979899497484E-2</v>
      </c>
      <c r="I68" s="625">
        <v>5.7768760469011714E-2</v>
      </c>
      <c r="J68" s="625"/>
      <c r="K68" s="634"/>
    </row>
    <row r="69" spans="1:11" s="2" customFormat="1">
      <c r="A69" s="3">
        <v>6</v>
      </c>
      <c r="B69" s="545" t="s">
        <v>579</v>
      </c>
      <c r="C69" s="160" t="s">
        <v>126</v>
      </c>
      <c r="D69" s="624">
        <v>0.20100698731157618</v>
      </c>
      <c r="E69" s="625">
        <v>0.214</v>
      </c>
      <c r="F69" s="625">
        <v>0.21396370976131299</v>
      </c>
      <c r="G69" s="625">
        <v>0.21419172543358164</v>
      </c>
      <c r="H69" s="625">
        <v>1.053257479841829</v>
      </c>
      <c r="I69" s="625">
        <v>1.1951125805969671</v>
      </c>
      <c r="J69" s="625"/>
      <c r="K69" s="634"/>
    </row>
    <row r="70" spans="1:11" s="2" customFormat="1">
      <c r="A70" s="3">
        <v>7</v>
      </c>
      <c r="B70" s="545" t="s">
        <v>580</v>
      </c>
      <c r="C70" s="160" t="s">
        <v>126</v>
      </c>
      <c r="D70" s="624">
        <v>7.5289999999999999</v>
      </c>
      <c r="E70" s="625">
        <v>7.8334684550000002</v>
      </c>
      <c r="F70" s="625">
        <v>10.9846042625698</v>
      </c>
      <c r="G70" s="625">
        <v>11.041625051396647</v>
      </c>
      <c r="H70" s="625">
        <v>7.1014424699971705</v>
      </c>
      <c r="I70" s="625">
        <v>7.3400639999999999</v>
      </c>
      <c r="J70" s="625"/>
      <c r="K70" s="634"/>
    </row>
    <row r="71" spans="1:11" s="2" customFormat="1">
      <c r="A71" s="3">
        <v>8</v>
      </c>
      <c r="B71" s="545" t="s">
        <v>581</v>
      </c>
      <c r="C71" s="160" t="s">
        <v>126</v>
      </c>
      <c r="D71" s="624">
        <v>6.3399316810760303E-2</v>
      </c>
      <c r="E71" s="625">
        <v>0.183286374</v>
      </c>
      <c r="F71" s="625">
        <v>-0.47284184800000001</v>
      </c>
      <c r="G71" s="625">
        <v>0.25426795481317815</v>
      </c>
      <c r="H71" s="625">
        <v>0.6166123794442443</v>
      </c>
      <c r="I71" s="625">
        <v>3.7733077685451769E-2</v>
      </c>
      <c r="J71" s="625"/>
      <c r="K71" s="634"/>
    </row>
    <row r="72" spans="1:11" s="2" customFormat="1">
      <c r="A72" s="3">
        <v>9</v>
      </c>
      <c r="B72" s="545" t="s">
        <v>582</v>
      </c>
      <c r="C72" s="160" t="s">
        <v>126</v>
      </c>
      <c r="D72" s="624">
        <v>26.803999999999998</v>
      </c>
      <c r="E72" s="625">
        <v>25.648305587999999</v>
      </c>
      <c r="F72" s="625">
        <v>23.167100059999999</v>
      </c>
      <c r="G72" s="625">
        <v>24.777086059999998</v>
      </c>
      <c r="H72" s="625">
        <v>25.426357649999996</v>
      </c>
      <c r="I72" s="625">
        <v>19.692044629999998</v>
      </c>
      <c r="J72" s="625"/>
      <c r="K72" s="634"/>
    </row>
    <row r="73" spans="1:11" s="2" customFormat="1">
      <c r="A73" s="3">
        <v>10</v>
      </c>
      <c r="B73" s="545" t="s">
        <v>583</v>
      </c>
      <c r="C73" s="160" t="s">
        <v>126</v>
      </c>
      <c r="D73" s="624">
        <v>1.0383292316926074</v>
      </c>
      <c r="E73" s="625">
        <v>2.9968612057889699</v>
      </c>
      <c r="F73" s="625">
        <v>3.2307069514390596</v>
      </c>
      <c r="G73" s="625">
        <v>2.7912580947525445</v>
      </c>
      <c r="H73" s="625">
        <v>2.6891538926877612</v>
      </c>
      <c r="I73" s="625">
        <v>1.781474126</v>
      </c>
      <c r="J73" s="625"/>
      <c r="K73" s="634"/>
    </row>
    <row r="74" spans="1:11" s="2" customFormat="1">
      <c r="A74" s="3">
        <v>11</v>
      </c>
      <c r="B74" s="545" t="s">
        <v>584</v>
      </c>
      <c r="C74" s="160" t="s">
        <v>126</v>
      </c>
      <c r="D74" s="624">
        <v>0</v>
      </c>
      <c r="E74" s="625">
        <v>0</v>
      </c>
      <c r="F74" s="625">
        <v>0</v>
      </c>
      <c r="G74" s="625">
        <v>0</v>
      </c>
      <c r="H74" s="625">
        <v>0</v>
      </c>
      <c r="I74" s="625">
        <v>0</v>
      </c>
      <c r="J74" s="625"/>
      <c r="K74" s="634"/>
    </row>
    <row r="75" spans="1:11" s="2" customFormat="1">
      <c r="A75" s="3">
        <v>12</v>
      </c>
      <c r="B75" s="545" t="s">
        <v>585</v>
      </c>
      <c r="C75" s="160" t="s">
        <v>126</v>
      </c>
      <c r="D75" s="624">
        <v>0</v>
      </c>
      <c r="E75" s="625">
        <v>2.6789450000000003E-3</v>
      </c>
      <c r="F75" s="625">
        <v>0</v>
      </c>
      <c r="G75" s="625">
        <v>0.35951917463213301</v>
      </c>
      <c r="H75" s="625">
        <v>0.25473862963184479</v>
      </c>
      <c r="I75" s="625">
        <v>0.2495810936403873</v>
      </c>
      <c r="J75" s="625"/>
      <c r="K75" s="634"/>
    </row>
    <row r="76" spans="1:11" s="2" customFormat="1">
      <c r="A76" s="3">
        <v>13</v>
      </c>
      <c r="B76" s="545" t="s">
        <v>586</v>
      </c>
      <c r="C76" s="160" t="s">
        <v>126</v>
      </c>
      <c r="D76" s="624">
        <v>0</v>
      </c>
      <c r="E76" s="625">
        <v>0</v>
      </c>
      <c r="F76" s="625">
        <v>0</v>
      </c>
      <c r="G76" s="625">
        <v>8.9822250000000001E-4</v>
      </c>
      <c r="H76" s="625">
        <v>1.5525000000000001E-4</v>
      </c>
      <c r="I76" s="625">
        <v>0</v>
      </c>
      <c r="J76" s="625"/>
      <c r="K76" s="634"/>
    </row>
    <row r="77" spans="1:11" s="2" customFormat="1">
      <c r="A77" s="3">
        <v>14</v>
      </c>
      <c r="B77" s="545" t="s">
        <v>241</v>
      </c>
      <c r="C77" s="160" t="s">
        <v>126</v>
      </c>
      <c r="D77" s="624"/>
      <c r="E77" s="625"/>
      <c r="F77" s="625"/>
      <c r="G77" s="625"/>
      <c r="H77" s="625"/>
      <c r="I77" s="625"/>
      <c r="J77" s="625"/>
      <c r="K77" s="634"/>
    </row>
    <row r="78" spans="1:11" s="2" customFormat="1">
      <c r="A78" s="3">
        <v>15</v>
      </c>
      <c r="B78" s="545" t="s">
        <v>241</v>
      </c>
      <c r="C78" s="160" t="s">
        <v>126</v>
      </c>
      <c r="D78" s="624"/>
      <c r="E78" s="625"/>
      <c r="F78" s="625"/>
      <c r="G78" s="625"/>
      <c r="H78" s="625"/>
      <c r="I78" s="625"/>
      <c r="J78" s="625"/>
      <c r="K78" s="634"/>
    </row>
    <row r="79" spans="1:11" s="2" customFormat="1">
      <c r="A79" s="3">
        <v>16</v>
      </c>
      <c r="B79" s="545" t="s">
        <v>241</v>
      </c>
      <c r="C79" s="160" t="s">
        <v>126</v>
      </c>
      <c r="D79" s="624"/>
      <c r="E79" s="625"/>
      <c r="F79" s="625"/>
      <c r="G79" s="625"/>
      <c r="H79" s="625"/>
      <c r="I79" s="625"/>
      <c r="J79" s="625"/>
      <c r="K79" s="634"/>
    </row>
    <row r="80" spans="1:11" s="2" customFormat="1">
      <c r="A80" s="3">
        <v>17</v>
      </c>
      <c r="B80" s="545" t="s">
        <v>241</v>
      </c>
      <c r="C80" s="160" t="s">
        <v>126</v>
      </c>
      <c r="D80" s="624"/>
      <c r="E80" s="625"/>
      <c r="F80" s="625"/>
      <c r="G80" s="625"/>
      <c r="H80" s="625"/>
      <c r="I80" s="625"/>
      <c r="J80" s="625"/>
      <c r="K80" s="634"/>
    </row>
    <row r="81" spans="1:11" s="2" customFormat="1">
      <c r="A81" s="3">
        <v>18</v>
      </c>
      <c r="B81" s="545" t="s">
        <v>241</v>
      </c>
      <c r="C81" s="160" t="s">
        <v>126</v>
      </c>
      <c r="D81" s="624"/>
      <c r="E81" s="625"/>
      <c r="F81" s="625"/>
      <c r="G81" s="625"/>
      <c r="H81" s="625"/>
      <c r="I81" s="625"/>
      <c r="J81" s="625"/>
      <c r="K81" s="634"/>
    </row>
    <row r="82" spans="1:11" s="2" customFormat="1">
      <c r="A82" s="3">
        <v>19</v>
      </c>
      <c r="B82" s="545" t="s">
        <v>241</v>
      </c>
      <c r="C82" s="160" t="s">
        <v>126</v>
      </c>
      <c r="D82" s="624"/>
      <c r="E82" s="625"/>
      <c r="F82" s="625"/>
      <c r="G82" s="625"/>
      <c r="H82" s="625"/>
      <c r="I82" s="625"/>
      <c r="J82" s="625"/>
      <c r="K82" s="634"/>
    </row>
    <row r="83" spans="1:11" s="2" customFormat="1">
      <c r="A83" s="3">
        <v>20</v>
      </c>
      <c r="B83" s="545" t="s">
        <v>241</v>
      </c>
      <c r="C83" s="160" t="s">
        <v>126</v>
      </c>
      <c r="D83" s="624"/>
      <c r="E83" s="625"/>
      <c r="F83" s="625"/>
      <c r="G83" s="625"/>
      <c r="H83" s="625"/>
      <c r="I83" s="625"/>
      <c r="J83" s="625"/>
      <c r="K83" s="634"/>
    </row>
    <row r="84" spans="1:11" s="2" customFormat="1">
      <c r="A84" s="3">
        <v>21</v>
      </c>
      <c r="B84" s="545" t="s">
        <v>241</v>
      </c>
      <c r="C84" s="160" t="s">
        <v>126</v>
      </c>
      <c r="D84" s="624"/>
      <c r="E84" s="625"/>
      <c r="F84" s="625"/>
      <c r="G84" s="625"/>
      <c r="H84" s="625"/>
      <c r="I84" s="625"/>
      <c r="J84" s="625"/>
      <c r="K84" s="634"/>
    </row>
    <row r="85" spans="1:11" s="2" customFormat="1">
      <c r="A85" s="3">
        <v>22</v>
      </c>
      <c r="B85" s="545" t="s">
        <v>241</v>
      </c>
      <c r="C85" s="160" t="s">
        <v>126</v>
      </c>
      <c r="D85" s="624"/>
      <c r="E85" s="625"/>
      <c r="F85" s="625"/>
      <c r="G85" s="625"/>
      <c r="H85" s="625"/>
      <c r="I85" s="625"/>
      <c r="J85" s="625"/>
      <c r="K85" s="634"/>
    </row>
    <row r="86" spans="1:11" s="2" customFormat="1">
      <c r="A86" s="3">
        <v>23</v>
      </c>
      <c r="B86" s="545" t="s">
        <v>241</v>
      </c>
      <c r="C86" s="160" t="s">
        <v>126</v>
      </c>
      <c r="D86" s="624"/>
      <c r="E86" s="625"/>
      <c r="F86" s="625"/>
      <c r="G86" s="625"/>
      <c r="H86" s="625"/>
      <c r="I86" s="625"/>
      <c r="J86" s="625"/>
      <c r="K86" s="634"/>
    </row>
    <row r="87" spans="1:11" s="2" customFormat="1">
      <c r="A87" s="3">
        <v>24</v>
      </c>
      <c r="B87" s="545" t="s">
        <v>241</v>
      </c>
      <c r="C87" s="160" t="s">
        <v>126</v>
      </c>
      <c r="D87" s="624"/>
      <c r="E87" s="625"/>
      <c r="F87" s="625"/>
      <c r="G87" s="625"/>
      <c r="H87" s="625"/>
      <c r="I87" s="625"/>
      <c r="J87" s="625"/>
      <c r="K87" s="634"/>
    </row>
    <row r="88" spans="1:11" s="2" customFormat="1">
      <c r="A88" s="3">
        <v>25</v>
      </c>
      <c r="B88" s="545" t="s">
        <v>241</v>
      </c>
      <c r="C88" s="160" t="s">
        <v>126</v>
      </c>
      <c r="D88" s="660"/>
      <c r="E88" s="661"/>
      <c r="F88" s="661"/>
      <c r="G88" s="661"/>
      <c r="H88" s="661"/>
      <c r="I88" s="661"/>
      <c r="J88" s="661"/>
      <c r="K88" s="662"/>
    </row>
    <row r="89" spans="1:11" s="2" customFormat="1">
      <c r="B89" s="12" t="s">
        <v>169</v>
      </c>
      <c r="C89" s="160" t="s">
        <v>126</v>
      </c>
      <c r="D89" s="638">
        <v>111.46178886202392</v>
      </c>
      <c r="E89" s="639">
        <v>113.70325501678899</v>
      </c>
      <c r="F89" s="639">
        <v>112.72528990375389</v>
      </c>
      <c r="G89" s="639">
        <v>115.38520412873713</v>
      </c>
      <c r="H89" s="639">
        <v>122.6681151083196</v>
      </c>
      <c r="I89" s="639">
        <v>120.16879985670941</v>
      </c>
      <c r="J89" s="639">
        <v>0</v>
      </c>
      <c r="K89" s="640">
        <v>0</v>
      </c>
    </row>
    <row r="90" spans="1:11" s="2" customFormat="1">
      <c r="C90" s="144"/>
      <c r="D90" s="54"/>
      <c r="E90" s="53"/>
      <c r="F90" s="53"/>
      <c r="G90" s="53"/>
      <c r="H90" s="53"/>
      <c r="I90" s="53"/>
      <c r="J90" s="53"/>
      <c r="K90" s="53"/>
    </row>
    <row r="91" spans="1:11" s="2" customFormat="1">
      <c r="B91" s="12" t="s">
        <v>392</v>
      </c>
      <c r="C91" s="160" t="s">
        <v>126</v>
      </c>
      <c r="D91" s="638">
        <v>297.60043680635499</v>
      </c>
      <c r="E91" s="639">
        <v>299.97505228583617</v>
      </c>
      <c r="F91" s="639">
        <v>299.12490942067035</v>
      </c>
      <c r="G91" s="639">
        <v>302.28841392078533</v>
      </c>
      <c r="H91" s="639">
        <v>316.03587550431735</v>
      </c>
      <c r="I91" s="639">
        <v>343.55177630997792</v>
      </c>
      <c r="J91" s="639">
        <v>0</v>
      </c>
      <c r="K91" s="640">
        <v>0</v>
      </c>
    </row>
    <row r="92" spans="1:11" s="2" customFormat="1">
      <c r="B92" s="12" t="s">
        <v>480</v>
      </c>
      <c r="C92" s="160" t="s">
        <v>126</v>
      </c>
      <c r="D92" s="672">
        <v>297.60079384698503</v>
      </c>
      <c r="E92" s="673">
        <v>299.96311439507207</v>
      </c>
      <c r="F92" s="673">
        <v>299.1252953535253</v>
      </c>
      <c r="G92" s="673">
        <v>302.28841392078516</v>
      </c>
      <c r="H92" s="673">
        <v>316.0451626556121</v>
      </c>
      <c r="I92" s="673">
        <v>343.55177630997775</v>
      </c>
      <c r="J92" s="673">
        <v>394.91141995280594</v>
      </c>
      <c r="K92" s="673">
        <v>367.04943534716284</v>
      </c>
    </row>
    <row r="93" spans="1:11" s="2" customFormat="1">
      <c r="C93" s="144" t="s">
        <v>393</v>
      </c>
      <c r="D93" s="600" t="s">
        <v>632</v>
      </c>
      <c r="E93" s="600" t="s">
        <v>632</v>
      </c>
      <c r="F93" s="600" t="s">
        <v>632</v>
      </c>
      <c r="G93" s="600" t="s">
        <v>632</v>
      </c>
      <c r="H93" s="600" t="s">
        <v>632</v>
      </c>
      <c r="I93" s="600" t="s">
        <v>632</v>
      </c>
      <c r="J93" s="600" t="s">
        <v>604</v>
      </c>
      <c r="K93" s="600" t="s">
        <v>604</v>
      </c>
    </row>
    <row r="94" spans="1:11" s="2" customFormat="1">
      <c r="C94" s="14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sheetData>
  <conditionalFormatting sqref="D6:J6">
    <cfRule type="expression" dxfId="45" priority="17">
      <formula>AND(D$5="Actuals",E$5="N/A")</formula>
    </cfRule>
  </conditionalFormatting>
  <conditionalFormatting sqref="D5:K5">
    <cfRule type="expression" dxfId="44" priority="8">
      <formula>AND(D$5="Actuals",E$5="N/A")</formula>
    </cfRule>
  </conditionalFormatting>
  <conditionalFormatting sqref="D9:K14 D59:K61 D64:K89 D91:K91 D93:K93 D18:K19 D23:K23 D26:K57">
    <cfRule type="expression" dxfId="43" priority="3">
      <formula>D$5="N/A"</formula>
    </cfRule>
  </conditionalFormatting>
  <conditionalFormatting sqref="D15:K17">
    <cfRule type="expression" dxfId="42" priority="2">
      <formula>D$5="N/A"</formula>
    </cfRule>
  </conditionalFormatting>
  <conditionalFormatting sqref="D20:K22">
    <cfRule type="expression" dxfId="41"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139" activePane="bottomLeft" state="frozen"/>
      <selection activeCell="B75" sqref="A1:XFD1048576"/>
      <selection pane="bottomLeft"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78906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51</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628</v>
      </c>
      <c r="E5" s="411" t="s">
        <v>628</v>
      </c>
      <c r="F5" s="411" t="s">
        <v>628</v>
      </c>
      <c r="G5" s="411" t="s">
        <v>628</v>
      </c>
      <c r="H5" s="411" t="s">
        <v>628</v>
      </c>
      <c r="I5" s="411" t="s">
        <v>628</v>
      </c>
      <c r="J5" s="411" t="s">
        <v>629</v>
      </c>
      <c r="K5" s="412" t="s">
        <v>629</v>
      </c>
    </row>
    <row r="6" spans="1:20" ht="27.75" customHeight="1">
      <c r="B6" s="809"/>
      <c r="D6" s="119">
        <v>2014</v>
      </c>
      <c r="E6" s="120">
        <v>2015</v>
      </c>
      <c r="F6" s="120">
        <v>2016</v>
      </c>
      <c r="G6" s="120">
        <v>2017</v>
      </c>
      <c r="H6" s="120">
        <v>2018</v>
      </c>
      <c r="I6" s="120">
        <v>2019</v>
      </c>
      <c r="J6" s="120">
        <v>2020</v>
      </c>
      <c r="K6" s="120">
        <v>2021</v>
      </c>
      <c r="L6" s="103" t="s">
        <v>630</v>
      </c>
      <c r="M6" s="121" t="s">
        <v>107</v>
      </c>
      <c r="N6" s="121" t="s">
        <v>310</v>
      </c>
    </row>
    <row r="7" spans="1:20" s="36" customFormat="1">
      <c r="B7" s="810"/>
      <c r="C7" s="166"/>
      <c r="D7" s="59"/>
      <c r="E7" s="59"/>
      <c r="F7" s="59"/>
      <c r="G7" s="59"/>
      <c r="H7" s="59"/>
      <c r="I7" s="59"/>
      <c r="J7" s="59"/>
      <c r="K7" s="59"/>
      <c r="L7" s="59"/>
      <c r="M7" s="59"/>
      <c r="N7" s="59"/>
    </row>
    <row r="8" spans="1:20" s="36" customFormat="1">
      <c r="B8" s="811" t="s">
        <v>380</v>
      </c>
      <c r="C8" s="306"/>
      <c r="D8" s="340"/>
      <c r="E8" s="340"/>
      <c r="F8" s="340"/>
      <c r="G8" s="340"/>
      <c r="H8" s="340"/>
      <c r="I8" s="340"/>
      <c r="J8" s="340"/>
      <c r="K8" s="340"/>
      <c r="L8" s="340"/>
      <c r="M8" s="340"/>
      <c r="N8" s="340"/>
    </row>
    <row r="9" spans="1:20" s="36" customFormat="1">
      <c r="B9" s="810"/>
      <c r="C9" s="166"/>
      <c r="D9" s="59"/>
      <c r="E9" s="59"/>
      <c r="F9" s="59"/>
      <c r="G9" s="59"/>
      <c r="H9" s="59"/>
      <c r="I9" s="59"/>
      <c r="J9" s="59"/>
      <c r="K9" s="59"/>
      <c r="L9" s="59"/>
      <c r="M9" s="59"/>
      <c r="N9" s="59"/>
    </row>
    <row r="10" spans="1:20">
      <c r="A10" s="36"/>
      <c r="B10" s="812" t="s">
        <v>242</v>
      </c>
      <c r="C10" s="158"/>
      <c r="D10" s="83"/>
      <c r="E10" s="83"/>
      <c r="F10" s="83"/>
      <c r="G10" s="83"/>
      <c r="H10" s="83"/>
      <c r="I10" s="83"/>
      <c r="J10" s="83"/>
      <c r="K10" s="83"/>
      <c r="L10" s="83"/>
      <c r="M10" s="83"/>
      <c r="N10" s="83"/>
    </row>
    <row r="11" spans="1:20" s="36" customFormat="1">
      <c r="B11" s="813"/>
      <c r="C11" s="146"/>
      <c r="D11" s="339"/>
      <c r="E11" s="339"/>
      <c r="F11" s="339"/>
      <c r="G11" s="339"/>
      <c r="H11" s="339"/>
      <c r="I11" s="339"/>
      <c r="J11" s="339"/>
      <c r="K11" s="339"/>
      <c r="L11" s="339"/>
      <c r="M11" s="339"/>
      <c r="N11" s="339"/>
    </row>
    <row r="12" spans="1:20">
      <c r="A12" s="36"/>
      <c r="B12" s="324" t="s">
        <v>33</v>
      </c>
      <c r="C12" s="163" t="s">
        <v>182</v>
      </c>
      <c r="D12" s="508">
        <v>174.17781918510175</v>
      </c>
      <c r="E12" s="509">
        <v>164.88079870137034</v>
      </c>
      <c r="F12" s="509">
        <v>157.22010488508323</v>
      </c>
      <c r="G12" s="509">
        <v>166.26418475700518</v>
      </c>
      <c r="H12" s="509">
        <v>163.68770442708495</v>
      </c>
      <c r="I12" s="509">
        <v>164.22689247947005</v>
      </c>
      <c r="J12" s="509">
        <v>181.58171653667566</v>
      </c>
      <c r="K12" s="509">
        <v>160.69964399879632</v>
      </c>
      <c r="L12" s="109">
        <v>990.45750443511565</v>
      </c>
      <c r="M12" s="110">
        <v>1332.7388649705877</v>
      </c>
      <c r="N12" s="64"/>
      <c r="O12" s="64"/>
    </row>
    <row r="13" spans="1:20" ht="24.75">
      <c r="A13" s="36"/>
      <c r="B13" s="814" t="s">
        <v>492</v>
      </c>
      <c r="C13" s="163" t="s">
        <v>182</v>
      </c>
      <c r="D13" s="510">
        <v>169.21211488869267</v>
      </c>
      <c r="E13" s="511">
        <v>160.52804065052356</v>
      </c>
      <c r="F13" s="511">
        <v>156.33967676385862</v>
      </c>
      <c r="G13" s="511">
        <v>159.51534297322743</v>
      </c>
      <c r="H13" s="511">
        <v>167.09061604038752</v>
      </c>
      <c r="I13" s="511">
        <v>160.53380316025377</v>
      </c>
      <c r="J13" s="511">
        <v>147.1473324071851</v>
      </c>
      <c r="K13" s="511">
        <v>141.72017542529545</v>
      </c>
      <c r="L13" s="107">
        <v>973.2195944769436</v>
      </c>
      <c r="M13" s="108">
        <v>1262.0871023094242</v>
      </c>
      <c r="N13" s="64"/>
      <c r="O13" s="64"/>
    </row>
    <row r="14" spans="1:20">
      <c r="A14" s="36"/>
      <c r="B14" s="815" t="s">
        <v>193</v>
      </c>
      <c r="C14" s="163" t="s">
        <v>182</v>
      </c>
      <c r="D14" s="104">
        <v>-4.9657042964090863</v>
      </c>
      <c r="E14" s="105">
        <v>-4.3527580508467736</v>
      </c>
      <c r="F14" s="105">
        <v>-0.880428121224611</v>
      </c>
      <c r="G14" s="105">
        <v>-6.748841783777749</v>
      </c>
      <c r="H14" s="105">
        <v>3.4029116133025639</v>
      </c>
      <c r="I14" s="105">
        <v>-3.6930893192162841</v>
      </c>
      <c r="J14" s="105">
        <v>-34.434384129490553</v>
      </c>
      <c r="K14" s="105">
        <v>-18.979468573500867</v>
      </c>
      <c r="L14" s="104">
        <v>-17.237909958172054</v>
      </c>
      <c r="M14" s="106">
        <v>-70.651762661163502</v>
      </c>
      <c r="N14" s="64"/>
      <c r="O14" s="992"/>
      <c r="P14" s="992"/>
      <c r="Q14" s="992"/>
      <c r="R14"/>
      <c r="S14"/>
      <c r="T14"/>
    </row>
    <row r="15" spans="1:20" ht="13.15">
      <c r="A15" s="36"/>
      <c r="B15" s="815"/>
      <c r="C15" s="163"/>
      <c r="D15" s="60"/>
      <c r="E15" s="60"/>
      <c r="F15" s="60"/>
      <c r="G15" s="60"/>
      <c r="H15" s="60"/>
      <c r="I15" s="60"/>
      <c r="J15" s="60"/>
      <c r="K15" s="60"/>
      <c r="L15" s="60"/>
      <c r="M15" s="60"/>
      <c r="O15" s="65"/>
      <c r="P15" s="65"/>
      <c r="Q15" s="65"/>
      <c r="R15"/>
      <c r="S15"/>
      <c r="T15"/>
    </row>
    <row r="16" spans="1:20">
      <c r="A16" s="36"/>
      <c r="B16" s="809"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809"/>
      <c r="O17"/>
      <c r="P17"/>
      <c r="Q17"/>
      <c r="R17"/>
      <c r="S17"/>
      <c r="T17"/>
    </row>
    <row r="18" spans="1:20">
      <c r="A18" s="36"/>
      <c r="B18" s="816" t="s">
        <v>181</v>
      </c>
      <c r="C18" s="167" t="s">
        <v>182</v>
      </c>
      <c r="D18" s="97">
        <v>-1.8353243079527986</v>
      </c>
      <c r="E18" s="98">
        <v>-1.6087793755929678</v>
      </c>
      <c r="F18" s="98">
        <v>-0.32540623360461624</v>
      </c>
      <c r="G18" s="98">
        <v>-2.4943719232842563</v>
      </c>
      <c r="H18" s="98">
        <v>1.2577161322766277</v>
      </c>
      <c r="I18" s="98">
        <v>-1.3649658123823387</v>
      </c>
      <c r="J18" s="98">
        <v>-12.72694837425971</v>
      </c>
      <c r="K18" s="98">
        <v>-7.0148115847659209</v>
      </c>
      <c r="L18" s="97">
        <v>-6.3711315205403505</v>
      </c>
      <c r="M18" s="99">
        <v>-26.112891479565981</v>
      </c>
      <c r="O18"/>
      <c r="P18"/>
      <c r="Q18"/>
      <c r="R18"/>
      <c r="S18"/>
      <c r="T18"/>
    </row>
    <row r="19" spans="1:20">
      <c r="A19" s="36"/>
      <c r="B19" s="816" t="s">
        <v>278</v>
      </c>
      <c r="C19" s="167" t="s">
        <v>182</v>
      </c>
      <c r="D19" s="94">
        <v>-3.130379988456288</v>
      </c>
      <c r="E19" s="95">
        <v>-2.743978675253806</v>
      </c>
      <c r="F19" s="95">
        <v>-0.55502188761999471</v>
      </c>
      <c r="G19" s="95">
        <v>-4.2544698604934927</v>
      </c>
      <c r="H19" s="95">
        <v>2.1451954810259362</v>
      </c>
      <c r="I19" s="95">
        <v>-2.3281235068339452</v>
      </c>
      <c r="J19" s="95">
        <v>-21.707435755230843</v>
      </c>
      <c r="K19" s="95">
        <v>-11.964656988734946</v>
      </c>
      <c r="L19" s="94">
        <v>-10.86677843763159</v>
      </c>
      <c r="M19" s="96">
        <v>-44.538871181597379</v>
      </c>
      <c r="O19"/>
      <c r="P19"/>
      <c r="Q19"/>
      <c r="R19"/>
      <c r="S19"/>
      <c r="T19"/>
    </row>
    <row r="20" spans="1:20">
      <c r="A20" s="36"/>
      <c r="B20" s="809"/>
      <c r="O20"/>
      <c r="P20"/>
      <c r="Q20"/>
      <c r="R20"/>
      <c r="S20"/>
      <c r="T20"/>
    </row>
    <row r="21" spans="1:20">
      <c r="A21" s="36"/>
      <c r="B21" s="817" t="s">
        <v>180</v>
      </c>
      <c r="N21" s="64"/>
      <c r="O21"/>
      <c r="P21"/>
      <c r="Q21"/>
      <c r="R21"/>
      <c r="S21"/>
      <c r="T21"/>
    </row>
    <row r="22" spans="1:20">
      <c r="A22" s="283" t="s">
        <v>149</v>
      </c>
      <c r="B22" s="807" t="s">
        <v>587</v>
      </c>
      <c r="C22" s="163" t="s">
        <v>182</v>
      </c>
      <c r="D22" s="610">
        <v>11.445689655172412</v>
      </c>
      <c r="E22" s="611">
        <v>-0.79568965517241375</v>
      </c>
      <c r="F22" s="611">
        <v>-1.7749999999999999</v>
      </c>
      <c r="G22" s="611">
        <v>-1.7749999999999999</v>
      </c>
      <c r="H22" s="611">
        <v>-1.7749999999999999</v>
      </c>
      <c r="I22" s="611">
        <v>-1.7749999999999999</v>
      </c>
      <c r="J22" s="611">
        <v>-1.7749999999999999</v>
      </c>
      <c r="K22" s="611">
        <v>-1.7749999999999999</v>
      </c>
      <c r="L22" s="612">
        <v>3.5499999999999976</v>
      </c>
      <c r="M22" s="613">
        <v>-2.2204460492503131E-15</v>
      </c>
      <c r="N22" s="601"/>
      <c r="O22"/>
      <c r="P22"/>
      <c r="Q22"/>
      <c r="R22"/>
      <c r="S22"/>
      <c r="T22"/>
    </row>
    <row r="23" spans="1:20">
      <c r="A23" s="283" t="s">
        <v>150</v>
      </c>
      <c r="B23" s="807" t="s">
        <v>588</v>
      </c>
      <c r="C23" s="163" t="s">
        <v>182</v>
      </c>
      <c r="D23" s="614">
        <v>-21.895051011542023</v>
      </c>
      <c r="E23" s="615">
        <v>-10.209549445162596</v>
      </c>
      <c r="F23" s="615">
        <v>-6.5074131902061794</v>
      </c>
      <c r="G23" s="615">
        <v>-8.0879294119510163</v>
      </c>
      <c r="H23" s="615">
        <v>-12.011817210849392</v>
      </c>
      <c r="I23" s="615">
        <v>-0.79123064151022582</v>
      </c>
      <c r="J23" s="615">
        <v>31.316782956095871</v>
      </c>
      <c r="K23" s="615">
        <v>28.186207955125536</v>
      </c>
      <c r="L23" s="616">
        <v>-59.502990911221431</v>
      </c>
      <c r="M23" s="617">
        <v>0</v>
      </c>
      <c r="N23" s="602"/>
      <c r="O23"/>
      <c r="P23"/>
      <c r="Q23"/>
      <c r="R23"/>
      <c r="S23"/>
      <c r="T23"/>
    </row>
    <row r="24" spans="1:20">
      <c r="A24" s="283" t="s">
        <v>151</v>
      </c>
      <c r="B24" s="807" t="s">
        <v>240</v>
      </c>
      <c r="C24" s="163" t="s">
        <v>182</v>
      </c>
      <c r="D24" s="614"/>
      <c r="E24" s="615"/>
      <c r="F24" s="615"/>
      <c r="G24" s="615"/>
      <c r="H24" s="615"/>
      <c r="I24" s="615"/>
      <c r="J24" s="615"/>
      <c r="K24" s="615"/>
      <c r="L24" s="616">
        <v>0</v>
      </c>
      <c r="M24" s="617">
        <v>0</v>
      </c>
      <c r="N24" s="602"/>
      <c r="O24"/>
      <c r="P24"/>
      <c r="Q24"/>
      <c r="R24"/>
      <c r="S24" s="66"/>
      <c r="T24"/>
    </row>
    <row r="25" spans="1:20">
      <c r="A25" s="283" t="s">
        <v>166</v>
      </c>
      <c r="B25" s="807" t="s">
        <v>240</v>
      </c>
      <c r="C25" s="163" t="s">
        <v>182</v>
      </c>
      <c r="D25" s="614"/>
      <c r="E25" s="615"/>
      <c r="F25" s="615"/>
      <c r="G25" s="615"/>
      <c r="H25" s="615"/>
      <c r="I25" s="615"/>
      <c r="J25" s="615"/>
      <c r="K25" s="615"/>
      <c r="L25" s="616">
        <v>0</v>
      </c>
      <c r="M25" s="617">
        <v>0</v>
      </c>
      <c r="N25" s="602"/>
      <c r="O25"/>
      <c r="P25"/>
      <c r="Q25"/>
      <c r="R25"/>
      <c r="S25"/>
      <c r="T25"/>
    </row>
    <row r="26" spans="1:20">
      <c r="A26" s="283" t="s">
        <v>167</v>
      </c>
      <c r="B26" s="807" t="s">
        <v>240</v>
      </c>
      <c r="C26" s="163" t="s">
        <v>182</v>
      </c>
      <c r="D26" s="614"/>
      <c r="E26" s="615"/>
      <c r="F26" s="615"/>
      <c r="G26" s="615"/>
      <c r="H26" s="615"/>
      <c r="I26" s="615"/>
      <c r="J26" s="615"/>
      <c r="K26" s="615"/>
      <c r="L26" s="616">
        <v>0</v>
      </c>
      <c r="M26" s="617">
        <v>0</v>
      </c>
      <c r="N26" s="602"/>
      <c r="O26"/>
      <c r="P26"/>
      <c r="Q26"/>
      <c r="R26"/>
      <c r="S26"/>
      <c r="T26"/>
    </row>
    <row r="27" spans="1:20">
      <c r="A27" s="283" t="s">
        <v>168</v>
      </c>
      <c r="B27" s="807" t="s">
        <v>240</v>
      </c>
      <c r="C27" s="163" t="s">
        <v>182</v>
      </c>
      <c r="D27" s="618"/>
      <c r="E27" s="619"/>
      <c r="F27" s="619"/>
      <c r="G27" s="619"/>
      <c r="H27" s="619"/>
      <c r="I27" s="619"/>
      <c r="J27" s="619"/>
      <c r="K27" s="619"/>
      <c r="L27" s="620">
        <v>0</v>
      </c>
      <c r="M27" s="621">
        <v>0</v>
      </c>
      <c r="N27" s="603"/>
      <c r="O27"/>
      <c r="P27"/>
      <c r="Q27"/>
      <c r="R27"/>
      <c r="S27"/>
      <c r="T27"/>
    </row>
    <row r="28" spans="1:20">
      <c r="A28" s="36"/>
      <c r="B28" s="817" t="s">
        <v>188</v>
      </c>
      <c r="C28" s="163" t="s">
        <v>182</v>
      </c>
      <c r="D28" s="104">
        <v>-10.449361356369611</v>
      </c>
      <c r="E28" s="105">
        <v>-11.005239100335009</v>
      </c>
      <c r="F28" s="105">
        <v>-8.2824131902061797</v>
      </c>
      <c r="G28" s="105">
        <v>-9.8629294119510167</v>
      </c>
      <c r="H28" s="105">
        <v>-13.786817210849392</v>
      </c>
      <c r="I28" s="105">
        <v>-2.5662306415102258</v>
      </c>
      <c r="J28" s="105">
        <v>29.541782956095872</v>
      </c>
      <c r="K28" s="105">
        <v>26.411207955125537</v>
      </c>
      <c r="L28" s="104">
        <v>-55.952990911221427</v>
      </c>
      <c r="M28" s="106">
        <v>0</v>
      </c>
      <c r="N28" s="64"/>
    </row>
    <row r="29" spans="1:20">
      <c r="A29" s="36"/>
      <c r="B29" s="809"/>
    </row>
    <row r="30" spans="1:20">
      <c r="A30" s="36"/>
      <c r="B30" s="816" t="s">
        <v>196</v>
      </c>
      <c r="C30" s="167" t="s">
        <v>182</v>
      </c>
      <c r="D30" s="97">
        <v>-3.8620839573142085</v>
      </c>
      <c r="E30" s="98">
        <v>-4.0675363714838202</v>
      </c>
      <c r="F30" s="98">
        <v>-3.0611799151002042</v>
      </c>
      <c r="G30" s="98">
        <v>-3.645338710657096</v>
      </c>
      <c r="H30" s="98">
        <v>-5.095607641129936</v>
      </c>
      <c r="I30" s="98">
        <v>-0.94847884510217961</v>
      </c>
      <c r="J30" s="98">
        <v>10.918642980573036</v>
      </c>
      <c r="K30" s="98">
        <v>9.7615824602143988</v>
      </c>
      <c r="L30" s="97">
        <v>-20.680225440787446</v>
      </c>
      <c r="M30" s="99">
        <v>0</v>
      </c>
    </row>
    <row r="31" spans="1:20">
      <c r="A31" s="36"/>
      <c r="B31" s="816" t="s">
        <v>308</v>
      </c>
      <c r="C31" s="167" t="s">
        <v>182</v>
      </c>
      <c r="D31" s="94">
        <v>-6.5872773990554023</v>
      </c>
      <c r="E31" s="95">
        <v>-6.937702728851189</v>
      </c>
      <c r="F31" s="95">
        <v>-5.2212332751059751</v>
      </c>
      <c r="G31" s="95">
        <v>-6.2175907012939202</v>
      </c>
      <c r="H31" s="95">
        <v>-8.6912095697194562</v>
      </c>
      <c r="I31" s="95">
        <v>-1.6177517964080463</v>
      </c>
      <c r="J31" s="95">
        <v>18.623139975522836</v>
      </c>
      <c r="K31" s="95">
        <v>16.649625494911138</v>
      </c>
      <c r="L31" s="94">
        <v>-35.272765470433988</v>
      </c>
      <c r="M31" s="96">
        <v>0</v>
      </c>
    </row>
    <row r="32" spans="1:20">
      <c r="A32" s="36"/>
      <c r="B32" s="809"/>
    </row>
    <row r="33" spans="1:20">
      <c r="A33" s="36"/>
      <c r="B33" s="817" t="s">
        <v>179</v>
      </c>
    </row>
    <row r="34" spans="1:20">
      <c r="A34" s="36"/>
      <c r="B34" s="809" t="s">
        <v>178</v>
      </c>
      <c r="C34" s="163" t="s">
        <v>182</v>
      </c>
      <c r="D34" s="97">
        <v>-5.6974082652670068</v>
      </c>
      <c r="E34" s="98">
        <v>-5.6763157470767878</v>
      </c>
      <c r="F34" s="98">
        <v>-3.3865861487048203</v>
      </c>
      <c r="G34" s="98">
        <v>-6.1397106339413519</v>
      </c>
      <c r="H34" s="98">
        <v>-3.8378915088533083</v>
      </c>
      <c r="I34" s="98">
        <v>-2.3134446574845184</v>
      </c>
      <c r="J34" s="98">
        <v>-1.8083053936866733</v>
      </c>
      <c r="K34" s="98">
        <v>2.7467708754484779</v>
      </c>
      <c r="L34" s="97">
        <v>-27.051356961327791</v>
      </c>
      <c r="M34" s="99">
        <v>-26.112891479565988</v>
      </c>
    </row>
    <row r="35" spans="1:20">
      <c r="A35" s="36"/>
      <c r="B35" s="809" t="s">
        <v>278</v>
      </c>
      <c r="C35" s="163" t="s">
        <v>182</v>
      </c>
      <c r="D35" s="100">
        <v>-9.7176573875116894</v>
      </c>
      <c r="E35" s="101">
        <v>-9.6816814041049959</v>
      </c>
      <c r="F35" s="101">
        <v>-5.7762551627259695</v>
      </c>
      <c r="G35" s="101">
        <v>-10.472060561787412</v>
      </c>
      <c r="H35" s="101">
        <v>-6.5460140886935196</v>
      </c>
      <c r="I35" s="101">
        <v>-3.9458753032419915</v>
      </c>
      <c r="J35" s="101">
        <v>-3.0842957797080075</v>
      </c>
      <c r="K35" s="101">
        <v>4.6849685061761921</v>
      </c>
      <c r="L35" s="100">
        <v>-46.139543908065576</v>
      </c>
      <c r="M35" s="102">
        <v>-44.538871181597393</v>
      </c>
    </row>
    <row r="36" spans="1:20">
      <c r="A36" s="36"/>
      <c r="B36" s="817" t="s">
        <v>11</v>
      </c>
      <c r="C36" s="164" t="s">
        <v>182</v>
      </c>
      <c r="D36" s="147">
        <v>-15.415065652778697</v>
      </c>
      <c r="E36" s="148">
        <v>-15.357997151181785</v>
      </c>
      <c r="F36" s="148">
        <v>-9.1628413114307889</v>
      </c>
      <c r="G36" s="148">
        <v>-16.611771195728764</v>
      </c>
      <c r="H36" s="148">
        <v>-10.383905597546828</v>
      </c>
      <c r="I36" s="148">
        <v>-6.2593199607265095</v>
      </c>
      <c r="J36" s="148">
        <v>-4.8926011733946808</v>
      </c>
      <c r="K36" s="148">
        <v>7.43173938162467</v>
      </c>
      <c r="L36" s="147">
        <v>-73.190900869393374</v>
      </c>
      <c r="M36" s="149">
        <v>-70.651762661163389</v>
      </c>
    </row>
    <row r="37" spans="1:20">
      <c r="A37" s="36"/>
      <c r="B37" s="809"/>
    </row>
    <row r="38" spans="1:20">
      <c r="A38" s="36"/>
      <c r="B38" s="812" t="s">
        <v>243</v>
      </c>
      <c r="C38" s="158"/>
      <c r="D38" s="83"/>
      <c r="E38" s="83"/>
      <c r="F38" s="83"/>
      <c r="G38" s="83"/>
      <c r="H38" s="83"/>
      <c r="I38" s="83"/>
      <c r="J38" s="83"/>
      <c r="K38" s="83"/>
      <c r="L38" s="83"/>
      <c r="M38" s="83"/>
      <c r="N38" s="83"/>
    </row>
    <row r="39" spans="1:20" s="36" customFormat="1">
      <c r="B39" s="810"/>
      <c r="C39" s="146"/>
      <c r="D39" s="339"/>
      <c r="E39" s="339"/>
      <c r="F39" s="339"/>
      <c r="G39" s="339"/>
      <c r="H39" s="339"/>
      <c r="I39" s="339"/>
      <c r="J39" s="339"/>
      <c r="K39" s="339"/>
      <c r="L39" s="339"/>
      <c r="M39" s="339"/>
      <c r="N39" s="339"/>
    </row>
    <row r="40" spans="1:20">
      <c r="A40" s="36"/>
      <c r="B40" s="324" t="s">
        <v>33</v>
      </c>
      <c r="C40" s="163" t="s">
        <v>182</v>
      </c>
      <c r="D40" s="677">
        <v>80.903677821577602</v>
      </c>
      <c r="E40" s="678">
        <v>87.283060710558431</v>
      </c>
      <c r="F40" s="678">
        <v>91.558452979737709</v>
      </c>
      <c r="G40" s="678">
        <v>79.871035198488002</v>
      </c>
      <c r="H40" s="678">
        <v>84.366614147541668</v>
      </c>
      <c r="I40" s="678">
        <v>97.421688284486422</v>
      </c>
      <c r="J40" s="678">
        <v>111.48918994720759</v>
      </c>
      <c r="K40" s="678">
        <v>104.33954241881798</v>
      </c>
      <c r="L40" s="679">
        <v>521.40452914238983</v>
      </c>
      <c r="M40" s="680">
        <v>737.23326150841535</v>
      </c>
      <c r="N40" s="371"/>
      <c r="O40" s="64"/>
    </row>
    <row r="41" spans="1:20" ht="24.75">
      <c r="A41" s="36"/>
      <c r="B41" s="814" t="s">
        <v>492</v>
      </c>
      <c r="C41" s="163" t="s">
        <v>182</v>
      </c>
      <c r="D41" s="681">
        <v>108.98900889576676</v>
      </c>
      <c r="E41" s="682">
        <v>107.79345104418906</v>
      </c>
      <c r="F41" s="682">
        <v>110.14295615832141</v>
      </c>
      <c r="G41" s="682">
        <v>109.25969528673303</v>
      </c>
      <c r="H41" s="682">
        <v>110.70007970160313</v>
      </c>
      <c r="I41" s="682">
        <v>111.01484649924751</v>
      </c>
      <c r="J41" s="682">
        <v>111.49586268210163</v>
      </c>
      <c r="K41" s="682">
        <v>111.90281613026919</v>
      </c>
      <c r="L41" s="683">
        <v>657.9000375858609</v>
      </c>
      <c r="M41" s="684">
        <v>881.29871639823182</v>
      </c>
      <c r="N41" s="371"/>
      <c r="O41" s="64"/>
    </row>
    <row r="42" spans="1:20">
      <c r="A42" s="36"/>
      <c r="B42" s="815" t="s">
        <v>193</v>
      </c>
      <c r="C42" s="163" t="s">
        <v>182</v>
      </c>
      <c r="D42" s="104">
        <v>28.085331074189156</v>
      </c>
      <c r="E42" s="105">
        <v>20.510390333630625</v>
      </c>
      <c r="F42" s="105">
        <v>18.584503178583702</v>
      </c>
      <c r="G42" s="105">
        <v>29.388660088245032</v>
      </c>
      <c r="H42" s="105">
        <v>26.333465554061462</v>
      </c>
      <c r="I42" s="105">
        <v>13.59315821476109</v>
      </c>
      <c r="J42" s="105">
        <v>6.6727348940389675E-3</v>
      </c>
      <c r="K42" s="105">
        <v>7.5632737114512025</v>
      </c>
      <c r="L42" s="374">
        <v>136.49550844347107</v>
      </c>
      <c r="M42" s="375">
        <v>144.06545488981646</v>
      </c>
      <c r="N42" s="372"/>
      <c r="O42" s="992"/>
      <c r="P42" s="992"/>
      <c r="Q42" s="992"/>
      <c r="R42"/>
      <c r="S42"/>
      <c r="T42"/>
    </row>
    <row r="43" spans="1:20" ht="13.15">
      <c r="A43" s="36"/>
      <c r="B43" s="815"/>
      <c r="C43" s="163"/>
      <c r="D43" s="60"/>
      <c r="E43" s="60"/>
      <c r="F43" s="60"/>
      <c r="G43" s="60"/>
      <c r="H43" s="60"/>
      <c r="I43" s="60"/>
      <c r="J43" s="60"/>
      <c r="K43" s="60"/>
      <c r="L43" s="60"/>
      <c r="M43" s="60"/>
      <c r="N43" s="368"/>
      <c r="O43" s="65"/>
      <c r="P43" s="65"/>
      <c r="Q43" s="65"/>
      <c r="R43"/>
      <c r="S43"/>
      <c r="T43"/>
    </row>
    <row r="44" spans="1:20">
      <c r="A44" s="36"/>
      <c r="B44" s="809"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809"/>
      <c r="N45" s="370"/>
      <c r="O45"/>
      <c r="P45"/>
      <c r="Q45"/>
      <c r="R45"/>
      <c r="S45"/>
      <c r="T45"/>
    </row>
    <row r="46" spans="1:20">
      <c r="A46" s="36"/>
      <c r="B46" s="816" t="s">
        <v>181</v>
      </c>
      <c r="C46" s="167" t="s">
        <v>182</v>
      </c>
      <c r="D46" s="97">
        <v>10.380338365020313</v>
      </c>
      <c r="E46" s="98">
        <v>7.5806402673098798</v>
      </c>
      <c r="F46" s="98">
        <v>6.868832374804537</v>
      </c>
      <c r="G46" s="98">
        <v>10.862048768615365</v>
      </c>
      <c r="H46" s="98">
        <v>9.732848868781117</v>
      </c>
      <c r="I46" s="98">
        <v>5.0240312761756991</v>
      </c>
      <c r="J46" s="98">
        <v>2.4662428168368026E-3</v>
      </c>
      <c r="K46" s="98">
        <v>2.7953859637523646</v>
      </c>
      <c r="L46" s="376">
        <v>50.448739920706913</v>
      </c>
      <c r="M46" s="604">
        <v>53.246592127276116</v>
      </c>
      <c r="N46" s="372"/>
      <c r="O46"/>
      <c r="P46"/>
      <c r="Q46"/>
      <c r="R46"/>
      <c r="S46"/>
      <c r="T46"/>
    </row>
    <row r="47" spans="1:20">
      <c r="A47" s="36"/>
      <c r="B47" s="816" t="s">
        <v>278</v>
      </c>
      <c r="C47" s="167" t="s">
        <v>182</v>
      </c>
      <c r="D47" s="606">
        <v>17.704992709168842</v>
      </c>
      <c r="E47" s="607">
        <v>12.929750066320745</v>
      </c>
      <c r="F47" s="607">
        <v>11.715670803779165</v>
      </c>
      <c r="G47" s="607">
        <v>18.526611319629666</v>
      </c>
      <c r="H47" s="607">
        <v>16.600616685280343</v>
      </c>
      <c r="I47" s="607">
        <v>8.5691269385853897</v>
      </c>
      <c r="J47" s="607">
        <v>4.2064920772021648E-3</v>
      </c>
      <c r="K47" s="607">
        <v>4.7678877476988379</v>
      </c>
      <c r="L47" s="608">
        <v>86.04676852276414</v>
      </c>
      <c r="M47" s="609">
        <v>90.818862762540178</v>
      </c>
      <c r="N47" s="372"/>
      <c r="O47"/>
      <c r="P47"/>
      <c r="Q47"/>
      <c r="R47"/>
      <c r="S47"/>
      <c r="T47"/>
    </row>
    <row r="48" spans="1:20">
      <c r="A48" s="36"/>
      <c r="B48" s="809"/>
      <c r="N48" s="370"/>
      <c r="O48"/>
      <c r="P48"/>
      <c r="Q48"/>
      <c r="R48"/>
      <c r="S48"/>
      <c r="T48"/>
    </row>
    <row r="49" spans="1:20">
      <c r="A49" s="36"/>
      <c r="B49" s="817" t="s">
        <v>180</v>
      </c>
      <c r="N49" s="370"/>
      <c r="O49"/>
      <c r="P49"/>
      <c r="Q49"/>
      <c r="R49"/>
      <c r="S49"/>
      <c r="T49"/>
    </row>
    <row r="50" spans="1:20">
      <c r="A50" s="283" t="s">
        <v>149</v>
      </c>
      <c r="B50" s="807" t="s">
        <v>589</v>
      </c>
      <c r="C50" s="163" t="s">
        <v>182</v>
      </c>
      <c r="D50" s="610">
        <v>-14.484609007299614</v>
      </c>
      <c r="E50" s="611">
        <v>-9.9054150676732924</v>
      </c>
      <c r="F50" s="611">
        <v>2.3724204716418469</v>
      </c>
      <c r="G50" s="611">
        <v>-11.542486971848486</v>
      </c>
      <c r="H50" s="611">
        <v>-11.140175121782512</v>
      </c>
      <c r="I50" s="611">
        <v>6.2652905690957059</v>
      </c>
      <c r="J50" s="611">
        <v>21.999052337118851</v>
      </c>
      <c r="K50" s="611">
        <v>16.435922790747465</v>
      </c>
      <c r="L50" s="685">
        <v>-38.434975127866352</v>
      </c>
      <c r="M50" s="686">
        <v>-3.5527136788005009E-14</v>
      </c>
      <c r="N50" s="601"/>
      <c r="O50"/>
      <c r="P50"/>
      <c r="Q50"/>
      <c r="R50"/>
      <c r="S50"/>
      <c r="T50"/>
    </row>
    <row r="51" spans="1:20">
      <c r="A51" s="283" t="s">
        <v>150</v>
      </c>
      <c r="B51" s="807" t="s">
        <v>240</v>
      </c>
      <c r="C51" s="163" t="s">
        <v>182</v>
      </c>
      <c r="D51" s="614"/>
      <c r="E51" s="615"/>
      <c r="F51" s="615"/>
      <c r="G51" s="615"/>
      <c r="H51" s="615"/>
      <c r="I51" s="615"/>
      <c r="J51" s="615"/>
      <c r="K51" s="615"/>
      <c r="L51" s="687">
        <v>0</v>
      </c>
      <c r="M51" s="688">
        <v>0</v>
      </c>
      <c r="N51" s="602"/>
      <c r="O51"/>
      <c r="P51"/>
      <c r="Q51"/>
      <c r="R51"/>
      <c r="S51"/>
      <c r="T51"/>
    </row>
    <row r="52" spans="1:20">
      <c r="A52" s="283" t="s">
        <v>151</v>
      </c>
      <c r="B52" s="807" t="s">
        <v>240</v>
      </c>
      <c r="C52" s="163" t="s">
        <v>182</v>
      </c>
      <c r="D52" s="614"/>
      <c r="E52" s="615"/>
      <c r="F52" s="615"/>
      <c r="G52" s="615"/>
      <c r="H52" s="615"/>
      <c r="I52" s="615"/>
      <c r="J52" s="615"/>
      <c r="K52" s="615"/>
      <c r="L52" s="687">
        <v>0</v>
      </c>
      <c r="M52" s="688">
        <v>0</v>
      </c>
      <c r="N52" s="602"/>
      <c r="O52"/>
      <c r="P52"/>
      <c r="Q52"/>
      <c r="R52"/>
      <c r="S52" s="66"/>
      <c r="T52"/>
    </row>
    <row r="53" spans="1:20">
      <c r="A53" s="283" t="s">
        <v>166</v>
      </c>
      <c r="B53" s="807" t="s">
        <v>240</v>
      </c>
      <c r="C53" s="163" t="s">
        <v>182</v>
      </c>
      <c r="D53" s="614"/>
      <c r="E53" s="615"/>
      <c r="F53" s="615"/>
      <c r="G53" s="615"/>
      <c r="H53" s="615"/>
      <c r="I53" s="615"/>
      <c r="J53" s="615"/>
      <c r="K53" s="615"/>
      <c r="L53" s="687">
        <v>0</v>
      </c>
      <c r="M53" s="688">
        <v>0</v>
      </c>
      <c r="N53" s="602"/>
      <c r="O53"/>
      <c r="P53"/>
      <c r="Q53"/>
      <c r="R53"/>
      <c r="S53"/>
      <c r="T53"/>
    </row>
    <row r="54" spans="1:20">
      <c r="A54" s="283" t="s">
        <v>167</v>
      </c>
      <c r="B54" s="807" t="s">
        <v>240</v>
      </c>
      <c r="C54" s="163" t="s">
        <v>182</v>
      </c>
      <c r="D54" s="614"/>
      <c r="E54" s="615"/>
      <c r="F54" s="615"/>
      <c r="G54" s="615"/>
      <c r="H54" s="615"/>
      <c r="I54" s="615"/>
      <c r="J54" s="615"/>
      <c r="K54" s="615"/>
      <c r="L54" s="687">
        <v>0</v>
      </c>
      <c r="M54" s="688">
        <v>0</v>
      </c>
      <c r="N54" s="602"/>
      <c r="O54"/>
      <c r="P54"/>
      <c r="Q54"/>
      <c r="R54"/>
      <c r="S54"/>
      <c r="T54"/>
    </row>
    <row r="55" spans="1:20">
      <c r="A55" s="283" t="s">
        <v>168</v>
      </c>
      <c r="B55" s="807" t="s">
        <v>240</v>
      </c>
      <c r="C55" s="163" t="s">
        <v>182</v>
      </c>
      <c r="D55" s="618"/>
      <c r="E55" s="619"/>
      <c r="F55" s="619"/>
      <c r="G55" s="619"/>
      <c r="H55" s="619"/>
      <c r="I55" s="619"/>
      <c r="J55" s="619"/>
      <c r="K55" s="619"/>
      <c r="L55" s="689">
        <v>0</v>
      </c>
      <c r="M55" s="690">
        <v>0</v>
      </c>
      <c r="N55" s="603"/>
      <c r="O55"/>
      <c r="P55"/>
      <c r="Q55"/>
      <c r="R55"/>
      <c r="S55"/>
      <c r="T55"/>
    </row>
    <row r="56" spans="1:20">
      <c r="A56" s="36"/>
      <c r="B56" s="817" t="s">
        <v>188</v>
      </c>
      <c r="C56" s="163" t="s">
        <v>182</v>
      </c>
      <c r="D56" s="104">
        <v>-14.484609007299614</v>
      </c>
      <c r="E56" s="105">
        <v>-9.9054150676732924</v>
      </c>
      <c r="F56" s="105">
        <v>2.3724204716418469</v>
      </c>
      <c r="G56" s="105">
        <v>-11.542486971848486</v>
      </c>
      <c r="H56" s="105">
        <v>-11.140175121782512</v>
      </c>
      <c r="I56" s="105">
        <v>6.2652905690957059</v>
      </c>
      <c r="J56" s="105">
        <v>21.999052337118851</v>
      </c>
      <c r="K56" s="105">
        <v>16.435922790747465</v>
      </c>
      <c r="L56" s="374">
        <v>-38.434975127866352</v>
      </c>
      <c r="M56" s="375">
        <v>-3.5527136788005009E-14</v>
      </c>
      <c r="N56" s="372"/>
    </row>
    <row r="57" spans="1:20">
      <c r="A57" s="36"/>
      <c r="B57" s="809"/>
      <c r="N57" s="370"/>
    </row>
    <row r="58" spans="1:20">
      <c r="A58" s="36"/>
      <c r="B58" s="816" t="s">
        <v>196</v>
      </c>
      <c r="C58" s="167" t="s">
        <v>182</v>
      </c>
      <c r="D58" s="97">
        <v>-5.3535114890979383</v>
      </c>
      <c r="E58" s="98">
        <v>-3.6610414090120491</v>
      </c>
      <c r="F58" s="98">
        <v>0.87684660631882672</v>
      </c>
      <c r="G58" s="98">
        <v>-4.2661031847952007</v>
      </c>
      <c r="H58" s="98">
        <v>-4.1174087250108169</v>
      </c>
      <c r="I58" s="98">
        <v>2.315651394337773</v>
      </c>
      <c r="J58" s="98">
        <v>8.1308497437991285</v>
      </c>
      <c r="K58" s="98">
        <v>6.0747170634602643</v>
      </c>
      <c r="L58" s="376">
        <v>-14.205566807259405</v>
      </c>
      <c r="M58" s="604">
        <v>-1.2434497875801753E-14</v>
      </c>
      <c r="N58" s="372"/>
    </row>
    <row r="59" spans="1:20">
      <c r="A59" s="36"/>
      <c r="B59" s="816" t="s">
        <v>308</v>
      </c>
      <c r="C59" s="167" t="s">
        <v>182</v>
      </c>
      <c r="D59" s="94">
        <v>-9.1310975182016758</v>
      </c>
      <c r="E59" s="95">
        <v>-6.2443736586612433</v>
      </c>
      <c r="F59" s="95">
        <v>1.4955738653230202</v>
      </c>
      <c r="G59" s="95">
        <v>-7.2763837870532857</v>
      </c>
      <c r="H59" s="95">
        <v>-7.0227663967716953</v>
      </c>
      <c r="I59" s="95">
        <v>3.9496391747579329</v>
      </c>
      <c r="J59" s="95">
        <v>13.868202593319722</v>
      </c>
      <c r="K59" s="95">
        <v>10.361205727287201</v>
      </c>
      <c r="L59" s="377">
        <v>-24.229408320606943</v>
      </c>
      <c r="M59" s="605">
        <v>-1.9539925233402755E-14</v>
      </c>
      <c r="N59" s="372"/>
    </row>
    <row r="60" spans="1:20">
      <c r="A60" s="36"/>
      <c r="B60" s="809"/>
      <c r="N60" s="370"/>
    </row>
    <row r="61" spans="1:20">
      <c r="A61" s="36"/>
      <c r="B61" s="817" t="s">
        <v>179</v>
      </c>
      <c r="N61" s="370"/>
    </row>
    <row r="62" spans="1:20">
      <c r="A62" s="36"/>
      <c r="B62" s="809" t="s">
        <v>178</v>
      </c>
      <c r="C62" s="163" t="s">
        <v>182</v>
      </c>
      <c r="D62" s="97">
        <v>5.0268268759223744</v>
      </c>
      <c r="E62" s="98">
        <v>3.9195988582978307</v>
      </c>
      <c r="F62" s="98">
        <v>7.7456789811233637</v>
      </c>
      <c r="G62" s="98">
        <v>6.5959455838201642</v>
      </c>
      <c r="H62" s="98">
        <v>5.6154401437703001</v>
      </c>
      <c r="I62" s="98">
        <v>7.3396826705134721</v>
      </c>
      <c r="J62" s="98">
        <v>8.1333159866159654</v>
      </c>
      <c r="K62" s="98">
        <v>8.8701030272126289</v>
      </c>
      <c r="L62" s="376">
        <v>36.243173113447504</v>
      </c>
      <c r="M62" s="604">
        <v>53.246592127276095</v>
      </c>
      <c r="N62" s="372"/>
    </row>
    <row r="63" spans="1:20">
      <c r="A63" s="36"/>
      <c r="B63" s="809" t="s">
        <v>278</v>
      </c>
      <c r="C63" s="163" t="s">
        <v>182</v>
      </c>
      <c r="D63" s="100">
        <v>8.5738951909671659</v>
      </c>
      <c r="E63" s="101">
        <v>6.6853764076595015</v>
      </c>
      <c r="F63" s="101">
        <v>13.211244669102186</v>
      </c>
      <c r="G63" s="101">
        <v>11.25022753257638</v>
      </c>
      <c r="H63" s="101">
        <v>9.5778502885086478</v>
      </c>
      <c r="I63" s="101">
        <v>12.518766113343322</v>
      </c>
      <c r="J63" s="101">
        <v>13.872409085396924</v>
      </c>
      <c r="K63" s="101">
        <v>15.129093474986039</v>
      </c>
      <c r="L63" s="378">
        <v>61.817360202157204</v>
      </c>
      <c r="M63" s="605">
        <v>90.818862762540164</v>
      </c>
      <c r="N63" s="372"/>
    </row>
    <row r="64" spans="1:20">
      <c r="A64" s="36"/>
      <c r="B64" s="817" t="s">
        <v>11</v>
      </c>
      <c r="C64" s="164" t="s">
        <v>182</v>
      </c>
      <c r="D64" s="147">
        <v>13.60072206688954</v>
      </c>
      <c r="E64" s="148">
        <v>10.604975265957332</v>
      </c>
      <c r="F64" s="148">
        <v>20.956923650225548</v>
      </c>
      <c r="G64" s="148">
        <v>17.846173116396542</v>
      </c>
      <c r="H64" s="148">
        <v>15.193290432278948</v>
      </c>
      <c r="I64" s="148">
        <v>19.858448783856794</v>
      </c>
      <c r="J64" s="148">
        <v>22.00572507201289</v>
      </c>
      <c r="K64" s="148">
        <v>23.999196502198668</v>
      </c>
      <c r="L64" s="379">
        <v>98.060533315604715</v>
      </c>
      <c r="M64" s="380">
        <v>144.06545488981627</v>
      </c>
      <c r="N64" s="373"/>
    </row>
    <row r="65" spans="1:20">
      <c r="A65" s="36"/>
      <c r="B65" s="817"/>
      <c r="C65" s="164"/>
      <c r="D65" s="164"/>
      <c r="E65" s="164"/>
      <c r="F65" s="164"/>
      <c r="G65" s="164"/>
      <c r="H65" s="164"/>
      <c r="I65" s="164"/>
      <c r="J65" s="164"/>
      <c r="K65" s="164"/>
      <c r="L65" s="164"/>
      <c r="M65" s="164"/>
    </row>
    <row r="66" spans="1:20">
      <c r="A66" s="36"/>
      <c r="B66" s="812" t="s">
        <v>255</v>
      </c>
      <c r="C66" s="158"/>
      <c r="D66" s="83"/>
      <c r="E66" s="83"/>
      <c r="F66" s="83"/>
      <c r="G66" s="83"/>
      <c r="H66" s="83"/>
      <c r="I66" s="83"/>
      <c r="J66" s="83"/>
      <c r="K66" s="83"/>
      <c r="L66" s="83"/>
      <c r="M66" s="83"/>
      <c r="N66" s="83"/>
    </row>
    <row r="67" spans="1:20">
      <c r="A67" s="36"/>
      <c r="B67" s="809"/>
      <c r="O67"/>
      <c r="P67"/>
      <c r="Q67"/>
      <c r="R67"/>
      <c r="S67"/>
      <c r="T67"/>
    </row>
    <row r="68" spans="1:20">
      <c r="A68" s="36"/>
      <c r="B68" s="817" t="s">
        <v>179</v>
      </c>
    </row>
    <row r="69" spans="1:20">
      <c r="A69" s="36"/>
      <c r="B69" s="809" t="s">
        <v>178</v>
      </c>
      <c r="C69" s="163" t="s">
        <v>182</v>
      </c>
      <c r="D69" s="97">
        <v>-0.67058138934463241</v>
      </c>
      <c r="E69" s="98">
        <v>-1.756716888778957</v>
      </c>
      <c r="F69" s="98">
        <v>4.3590928324185434</v>
      </c>
      <c r="G69" s="98">
        <v>0.4562349498788123</v>
      </c>
      <c r="H69" s="98">
        <v>1.7775486349169918</v>
      </c>
      <c r="I69" s="98">
        <v>5.0262380130289532</v>
      </c>
      <c r="J69" s="98">
        <v>6.3250105929292921</v>
      </c>
      <c r="K69" s="98">
        <v>11.616873902661107</v>
      </c>
      <c r="L69" s="97">
        <v>9.1918161521197117</v>
      </c>
      <c r="M69" s="99">
        <v>27.133700647710111</v>
      </c>
    </row>
    <row r="70" spans="1:20">
      <c r="A70" s="36"/>
      <c r="B70" s="809" t="s">
        <v>278</v>
      </c>
      <c r="C70" s="163" t="s">
        <v>182</v>
      </c>
      <c r="D70" s="547">
        <v>-1.1437621965445235</v>
      </c>
      <c r="E70" s="548">
        <v>-2.9963049964454944</v>
      </c>
      <c r="F70" s="548">
        <v>7.4349895063762164</v>
      </c>
      <c r="G70" s="548">
        <v>0.77816697078896802</v>
      </c>
      <c r="H70" s="548">
        <v>3.0318361998151282</v>
      </c>
      <c r="I70" s="548">
        <v>8.572890810101331</v>
      </c>
      <c r="J70" s="548">
        <v>10.788113305688917</v>
      </c>
      <c r="K70" s="548">
        <v>19.814061981162233</v>
      </c>
      <c r="L70" s="547">
        <v>15.677816294091626</v>
      </c>
      <c r="M70" s="549">
        <v>46.279991580942777</v>
      </c>
    </row>
    <row r="71" spans="1:20">
      <c r="A71" s="36"/>
      <c r="B71" s="817" t="s">
        <v>11</v>
      </c>
      <c r="C71" s="164" t="s">
        <v>182</v>
      </c>
      <c r="D71" s="153">
        <v>-1.8143435858891559</v>
      </c>
      <c r="E71" s="154">
        <v>-4.7530218852244515</v>
      </c>
      <c r="F71" s="154">
        <v>11.794082338794759</v>
      </c>
      <c r="G71" s="154">
        <v>1.2344019206677803</v>
      </c>
      <c r="H71" s="154">
        <v>4.8093848347321195</v>
      </c>
      <c r="I71" s="154">
        <v>13.599128823130284</v>
      </c>
      <c r="J71" s="154">
        <v>17.113123898618209</v>
      </c>
      <c r="K71" s="154">
        <v>31.430935883823338</v>
      </c>
      <c r="L71" s="153">
        <v>24.869632446211334</v>
      </c>
      <c r="M71" s="155">
        <v>73.413692228652877</v>
      </c>
    </row>
    <row r="72" spans="1:20">
      <c r="A72" s="36"/>
      <c r="B72" s="817"/>
      <c r="C72" s="164"/>
      <c r="D72" s="164"/>
      <c r="E72" s="164"/>
      <c r="F72" s="164"/>
      <c r="G72" s="164"/>
      <c r="H72" s="164"/>
      <c r="I72" s="164"/>
      <c r="J72" s="164"/>
      <c r="K72" s="164"/>
      <c r="L72" s="164"/>
      <c r="M72" s="164"/>
    </row>
    <row r="73" spans="1:20">
      <c r="A73" s="36"/>
      <c r="B73" s="809"/>
    </row>
    <row r="74" spans="1:20">
      <c r="A74" s="36"/>
      <c r="B74" s="812"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16" t="s">
        <v>215</v>
      </c>
      <c r="C77" s="163" t="s">
        <v>182</v>
      </c>
      <c r="D77" s="691">
        <v>1.4371556068940596</v>
      </c>
      <c r="E77" s="692">
        <v>1.3718015630879741</v>
      </c>
      <c r="F77" s="692">
        <v>1.3507660107019517</v>
      </c>
      <c r="G77" s="692">
        <v>1.356812198977974</v>
      </c>
      <c r="H77" s="692">
        <v>1.3598136386487443</v>
      </c>
      <c r="I77" s="692">
        <v>1.3501475065962032</v>
      </c>
      <c r="J77" s="692">
        <v>1.3298433305384654</v>
      </c>
      <c r="K77" s="693">
        <v>1.3174540960763355</v>
      </c>
      <c r="L77" s="100">
        <v>8.2264965249069082</v>
      </c>
      <c r="M77" s="102">
        <v>10.873793951521709</v>
      </c>
    </row>
    <row r="78" spans="1:20">
      <c r="A78" s="36"/>
      <c r="B78" s="235" t="s">
        <v>199</v>
      </c>
      <c r="C78" s="163" t="s">
        <v>7</v>
      </c>
      <c r="D78" s="923">
        <v>0.23</v>
      </c>
      <c r="E78" s="923">
        <v>0.21</v>
      </c>
      <c r="F78" s="923">
        <v>0.2</v>
      </c>
      <c r="G78" s="923">
        <v>0.2</v>
      </c>
      <c r="H78" s="923">
        <v>0.19</v>
      </c>
      <c r="I78" s="923">
        <v>0.19</v>
      </c>
      <c r="J78" s="923">
        <v>0.19</v>
      </c>
      <c r="K78" s="923">
        <v>0.17</v>
      </c>
      <c r="L78" s="921"/>
      <c r="M78" s="922"/>
    </row>
    <row r="79" spans="1:20">
      <c r="A79" s="36"/>
      <c r="B79" s="235" t="s">
        <v>208</v>
      </c>
      <c r="C79" s="163" t="s">
        <v>182</v>
      </c>
      <c r="D79" s="638">
        <v>1.106609817308426</v>
      </c>
      <c r="E79" s="639">
        <v>1.0837232348394996</v>
      </c>
      <c r="F79" s="639">
        <v>1.0806128085615614</v>
      </c>
      <c r="G79" s="639">
        <v>1.0854497591823793</v>
      </c>
      <c r="H79" s="639">
        <v>1.101449047305483</v>
      </c>
      <c r="I79" s="639">
        <v>1.0936194803429247</v>
      </c>
      <c r="J79" s="639">
        <v>1.0771730977361571</v>
      </c>
      <c r="K79" s="640">
        <v>1.0934868997433584</v>
      </c>
      <c r="L79" s="697">
        <v>6.5514641475402744</v>
      </c>
      <c r="M79" s="698">
        <v>8.7221241450197908</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9"/>
    </row>
    <row r="84" spans="1:20">
      <c r="A84" s="36"/>
      <c r="B84" s="811" t="s">
        <v>185</v>
      </c>
      <c r="C84" s="306"/>
      <c r="D84" s="308"/>
      <c r="E84" s="308"/>
      <c r="F84" s="308"/>
      <c r="G84" s="308"/>
      <c r="H84" s="308"/>
      <c r="I84" s="308"/>
      <c r="J84" s="308"/>
      <c r="K84" s="308"/>
      <c r="L84" s="308"/>
      <c r="M84" s="308"/>
      <c r="N84" s="308"/>
    </row>
    <row r="85" spans="1:20">
      <c r="A85" s="36"/>
      <c r="B85" s="817"/>
    </row>
    <row r="86" spans="1:20">
      <c r="A86" s="36"/>
      <c r="B86" s="816" t="s">
        <v>365</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816"/>
      <c r="D87" s="144"/>
      <c r="E87" s="144"/>
      <c r="F87" s="144"/>
      <c r="G87" s="144"/>
      <c r="H87" s="144"/>
      <c r="I87" s="144"/>
      <c r="J87" s="144"/>
      <c r="K87" s="144"/>
    </row>
    <row r="88" spans="1:20">
      <c r="A88" s="36"/>
      <c r="B88" s="812" t="s">
        <v>242</v>
      </c>
      <c r="C88" s="158"/>
      <c r="D88" s="83"/>
      <c r="E88" s="83"/>
      <c r="F88" s="83"/>
      <c r="G88" s="83"/>
      <c r="H88" s="83"/>
      <c r="I88" s="83"/>
      <c r="J88" s="83"/>
      <c r="K88" s="83"/>
      <c r="L88" s="83"/>
      <c r="M88" s="83"/>
      <c r="N88" s="83"/>
    </row>
    <row r="89" spans="1:20" s="36" customFormat="1">
      <c r="B89" s="813"/>
      <c r="C89" s="146"/>
      <c r="D89" s="339"/>
      <c r="E89" s="339"/>
      <c r="F89" s="339"/>
      <c r="G89" s="339"/>
      <c r="H89" s="339"/>
      <c r="I89" s="339"/>
      <c r="J89" s="339"/>
      <c r="K89" s="339"/>
      <c r="L89" s="339"/>
      <c r="M89" s="339"/>
      <c r="N89" s="339"/>
    </row>
    <row r="90" spans="1:20">
      <c r="A90" s="36"/>
      <c r="B90" s="324" t="s">
        <v>33</v>
      </c>
      <c r="C90" s="163" t="s">
        <v>126</v>
      </c>
      <c r="D90" s="700">
        <v>203.21135742223427</v>
      </c>
      <c r="E90" s="700">
        <v>196.13499729006111</v>
      </c>
      <c r="F90" s="700">
        <v>189.03763536894797</v>
      </c>
      <c r="G90" s="700">
        <v>204.19563161710698</v>
      </c>
      <c r="H90" s="700">
        <v>208.55394684377626</v>
      </c>
      <c r="I90" s="700">
        <v>215.63442256959451</v>
      </c>
      <c r="J90" s="700">
        <v>244.68035526040842</v>
      </c>
      <c r="K90" s="700">
        <v>222.55091553634574</v>
      </c>
      <c r="L90" s="699">
        <v>1216.7679911117211</v>
      </c>
      <c r="M90" s="700">
        <v>1683.9992619084751</v>
      </c>
      <c r="N90" s="64"/>
      <c r="O90" s="64"/>
    </row>
    <row r="91" spans="1:20" ht="24.75">
      <c r="A91" s="36"/>
      <c r="B91" s="814" t="s">
        <v>195</v>
      </c>
      <c r="C91" s="163" t="s">
        <v>126</v>
      </c>
      <c r="D91" s="700">
        <v>197.41792450780366</v>
      </c>
      <c r="E91" s="700">
        <v>190.95714641093369</v>
      </c>
      <c r="F91" s="700">
        <v>187.97902998085033</v>
      </c>
      <c r="G91" s="700">
        <v>195.90711167676932</v>
      </c>
      <c r="H91" s="700">
        <v>212.88958494316023</v>
      </c>
      <c r="I91" s="700">
        <v>210.78529481211294</v>
      </c>
      <c r="J91" s="700">
        <v>198.28021375565862</v>
      </c>
      <c r="K91" s="700">
        <v>196.26648825125756</v>
      </c>
      <c r="L91" s="701">
        <v>1195.9360923316301</v>
      </c>
      <c r="M91" s="702">
        <v>1590.4827943385462</v>
      </c>
      <c r="N91" s="64"/>
      <c r="O91" s="64"/>
    </row>
    <row r="92" spans="1:20">
      <c r="A92" s="36"/>
      <c r="B92" s="815" t="s">
        <v>193</v>
      </c>
      <c r="C92" s="163" t="s">
        <v>126</v>
      </c>
      <c r="D92" s="104">
        <v>-5.7934329144306105</v>
      </c>
      <c r="E92" s="105">
        <v>-5.1778508791274191</v>
      </c>
      <c r="F92" s="105">
        <v>-1.0586053880976465</v>
      </c>
      <c r="G92" s="105">
        <v>-8.2885199403376646</v>
      </c>
      <c r="H92" s="105">
        <v>4.3356380993839707</v>
      </c>
      <c r="I92" s="105">
        <v>-4.8491277574815683</v>
      </c>
      <c r="J92" s="105">
        <v>-46.400141504749797</v>
      </c>
      <c r="K92" s="106">
        <v>-26.284427285088185</v>
      </c>
      <c r="L92" s="104">
        <v>-20.831898780091024</v>
      </c>
      <c r="M92" s="106">
        <v>-93.516467569928864</v>
      </c>
      <c r="N92" s="64"/>
      <c r="O92" s="992"/>
      <c r="P92" s="992"/>
      <c r="Q92" s="992"/>
      <c r="R92"/>
      <c r="S92"/>
      <c r="T92"/>
    </row>
    <row r="93" spans="1:20" ht="13.15">
      <c r="A93" s="36"/>
      <c r="B93" s="815"/>
      <c r="C93" s="163"/>
      <c r="D93" s="60"/>
      <c r="E93" s="60"/>
      <c r="F93" s="60"/>
      <c r="G93" s="60"/>
      <c r="H93" s="60"/>
      <c r="I93" s="60"/>
      <c r="J93" s="60"/>
      <c r="K93" s="60"/>
      <c r="L93" s="60"/>
      <c r="M93" s="60"/>
      <c r="O93" s="65"/>
      <c r="P93" s="65"/>
      <c r="Q93" s="65"/>
      <c r="R93"/>
      <c r="S93"/>
      <c r="T93"/>
    </row>
    <row r="94" spans="1:20">
      <c r="A94" s="36"/>
      <c r="B94" s="809"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809"/>
      <c r="O95"/>
      <c r="P95"/>
      <c r="Q95"/>
      <c r="R95"/>
      <c r="S95"/>
      <c r="T95"/>
    </row>
    <row r="96" spans="1:20">
      <c r="A96" s="36"/>
      <c r="B96" s="816" t="s">
        <v>181</v>
      </c>
      <c r="C96" s="163" t="s">
        <v>126</v>
      </c>
      <c r="D96" s="97">
        <v>-2.1412528051735538</v>
      </c>
      <c r="E96" s="98">
        <v>-1.9137336849254942</v>
      </c>
      <c r="F96" s="98">
        <v>-0.39126055144089017</v>
      </c>
      <c r="G96" s="98">
        <v>-3.0634369699488011</v>
      </c>
      <c r="H96" s="98">
        <v>1.6024518415323157</v>
      </c>
      <c r="I96" s="98">
        <v>-1.7922376191651879</v>
      </c>
      <c r="J96" s="98">
        <v>-17.149492300155526</v>
      </c>
      <c r="K96" s="98">
        <v>-9.7147243245685946</v>
      </c>
      <c r="L96" s="97">
        <v>-7.6994697891216104</v>
      </c>
      <c r="M96" s="99">
        <v>-34.56368641384573</v>
      </c>
      <c r="O96"/>
      <c r="P96"/>
      <c r="Q96"/>
      <c r="R96"/>
      <c r="S96"/>
      <c r="T96"/>
    </row>
    <row r="97" spans="1:20">
      <c r="A97" s="36"/>
      <c r="B97" s="816" t="s">
        <v>278</v>
      </c>
      <c r="C97" s="163" t="s">
        <v>126</v>
      </c>
      <c r="D97" s="94">
        <v>-3.6521801092570567</v>
      </c>
      <c r="E97" s="95">
        <v>-3.2641171942019249</v>
      </c>
      <c r="F97" s="95">
        <v>-0.66734483665675626</v>
      </c>
      <c r="G97" s="95">
        <v>-5.225082970388863</v>
      </c>
      <c r="H97" s="95">
        <v>2.733186257851655</v>
      </c>
      <c r="I97" s="95">
        <v>-3.0568901383163807</v>
      </c>
      <c r="J97" s="95">
        <v>-29.250649204594271</v>
      </c>
      <c r="K97" s="95">
        <v>-16.569702960519592</v>
      </c>
      <c r="L97" s="94">
        <v>-13.132428990969327</v>
      </c>
      <c r="M97" s="96">
        <v>-58.952781156083191</v>
      </c>
      <c r="O97"/>
      <c r="P97"/>
      <c r="Q97"/>
      <c r="R97"/>
      <c r="S97"/>
      <c r="T97"/>
    </row>
    <row r="98" spans="1:20">
      <c r="A98" s="36"/>
      <c r="B98" s="809"/>
      <c r="O98"/>
      <c r="P98"/>
      <c r="Q98"/>
      <c r="R98"/>
      <c r="S98"/>
      <c r="T98"/>
    </row>
    <row r="99" spans="1:20">
      <c r="A99" s="36"/>
      <c r="B99" s="817" t="s">
        <v>180</v>
      </c>
      <c r="N99" s="64"/>
      <c r="O99"/>
      <c r="P99"/>
      <c r="Q99"/>
      <c r="R99"/>
      <c r="S99"/>
      <c r="T99"/>
    </row>
    <row r="100" spans="1:20">
      <c r="A100" s="283" t="s">
        <v>149</v>
      </c>
      <c r="B100" s="235" t="s">
        <v>587</v>
      </c>
      <c r="C100" s="163" t="s">
        <v>126</v>
      </c>
      <c r="D100" s="620">
        <v>13.353560989240787</v>
      </c>
      <c r="E100" s="620">
        <v>-0.94651766360999556</v>
      </c>
      <c r="F100" s="620">
        <v>-2.134216886734301</v>
      </c>
      <c r="G100" s="620">
        <v>-2.1799478140772224</v>
      </c>
      <c r="H100" s="620">
        <v>-2.2615214560150534</v>
      </c>
      <c r="I100" s="620">
        <v>-2.3306237747199523</v>
      </c>
      <c r="J100" s="620">
        <v>-2.3918026488063515</v>
      </c>
      <c r="K100" s="620">
        <v>-2.4581751723107272</v>
      </c>
      <c r="L100" s="612">
        <v>3.5007333940842633</v>
      </c>
      <c r="M100" s="613">
        <v>-1.3492444270328154</v>
      </c>
      <c r="N100" s="64"/>
      <c r="O100"/>
      <c r="P100"/>
      <c r="Q100"/>
      <c r="R100"/>
      <c r="S100"/>
      <c r="T100"/>
    </row>
    <row r="101" spans="1:20">
      <c r="A101" s="283" t="s">
        <v>150</v>
      </c>
      <c r="B101" s="235" t="s">
        <v>588</v>
      </c>
      <c r="C101" s="163" t="s">
        <v>126</v>
      </c>
      <c r="D101" s="620">
        <v>-25.544716644753407</v>
      </c>
      <c r="E101" s="620">
        <v>-12.144834137943002</v>
      </c>
      <c r="F101" s="620">
        <v>-7.824355560279189</v>
      </c>
      <c r="G101" s="620">
        <v>-9.9331065025315457</v>
      </c>
      <c r="H101" s="620">
        <v>-15.304215407361575</v>
      </c>
      <c r="I101" s="620">
        <v>-1.0389075743045926</v>
      </c>
      <c r="J101" s="620">
        <v>42.199191226188006</v>
      </c>
      <c r="K101" s="620">
        <v>39.034724843310819</v>
      </c>
      <c r="L101" s="616">
        <v>-71.790135827173302</v>
      </c>
      <c r="M101" s="617">
        <v>9.4437802423255235</v>
      </c>
      <c r="N101" s="64"/>
      <c r="O101"/>
      <c r="P101"/>
      <c r="Q101"/>
      <c r="R101"/>
      <c r="S101"/>
      <c r="T101"/>
    </row>
    <row r="102" spans="1:20">
      <c r="A102" s="283" t="s">
        <v>151</v>
      </c>
      <c r="B102" s="235" t="s">
        <v>240</v>
      </c>
      <c r="C102" s="163" t="s">
        <v>126</v>
      </c>
      <c r="D102" s="620">
        <v>0</v>
      </c>
      <c r="E102" s="620">
        <v>0</v>
      </c>
      <c r="F102" s="620">
        <v>0</v>
      </c>
      <c r="G102" s="620">
        <v>0</v>
      </c>
      <c r="H102" s="620">
        <v>0</v>
      </c>
      <c r="I102" s="620">
        <v>0</v>
      </c>
      <c r="J102" s="620">
        <v>0</v>
      </c>
      <c r="K102" s="620">
        <v>0</v>
      </c>
      <c r="L102" s="616">
        <v>0</v>
      </c>
      <c r="M102" s="617">
        <v>0</v>
      </c>
      <c r="N102" s="64"/>
      <c r="O102"/>
      <c r="P102"/>
      <c r="Q102"/>
      <c r="R102"/>
      <c r="S102" s="66"/>
      <c r="T102"/>
    </row>
    <row r="103" spans="1:20">
      <c r="A103" s="283" t="s">
        <v>166</v>
      </c>
      <c r="B103" s="235" t="s">
        <v>240</v>
      </c>
      <c r="C103" s="163" t="s">
        <v>126</v>
      </c>
      <c r="D103" s="620">
        <v>0</v>
      </c>
      <c r="E103" s="620">
        <v>0</v>
      </c>
      <c r="F103" s="620">
        <v>0</v>
      </c>
      <c r="G103" s="620">
        <v>0</v>
      </c>
      <c r="H103" s="620">
        <v>0</v>
      </c>
      <c r="I103" s="620">
        <v>0</v>
      </c>
      <c r="J103" s="620">
        <v>0</v>
      </c>
      <c r="K103" s="620">
        <v>0</v>
      </c>
      <c r="L103" s="616">
        <v>0</v>
      </c>
      <c r="M103" s="617">
        <v>0</v>
      </c>
      <c r="N103" s="64"/>
      <c r="O103"/>
      <c r="P103"/>
      <c r="Q103"/>
      <c r="R103"/>
      <c r="S103"/>
      <c r="T103"/>
    </row>
    <row r="104" spans="1:20">
      <c r="A104" s="283" t="s">
        <v>167</v>
      </c>
      <c r="B104" s="235" t="s">
        <v>240</v>
      </c>
      <c r="C104" s="163" t="s">
        <v>126</v>
      </c>
      <c r="D104" s="620">
        <v>0</v>
      </c>
      <c r="E104" s="620">
        <v>0</v>
      </c>
      <c r="F104" s="620">
        <v>0</v>
      </c>
      <c r="G104" s="620">
        <v>0</v>
      </c>
      <c r="H104" s="620">
        <v>0</v>
      </c>
      <c r="I104" s="620">
        <v>0</v>
      </c>
      <c r="J104" s="620">
        <v>0</v>
      </c>
      <c r="K104" s="620">
        <v>0</v>
      </c>
      <c r="L104" s="616">
        <v>0</v>
      </c>
      <c r="M104" s="617">
        <v>0</v>
      </c>
      <c r="N104" s="64"/>
      <c r="O104"/>
      <c r="P104"/>
      <c r="Q104"/>
      <c r="R104"/>
      <c r="S104"/>
      <c r="T104"/>
    </row>
    <row r="105" spans="1:20">
      <c r="A105" s="283" t="s">
        <v>168</v>
      </c>
      <c r="B105" s="235" t="s">
        <v>240</v>
      </c>
      <c r="C105" s="163" t="s">
        <v>126</v>
      </c>
      <c r="D105" s="620">
        <v>0</v>
      </c>
      <c r="E105" s="620">
        <v>0</v>
      </c>
      <c r="F105" s="620">
        <v>0</v>
      </c>
      <c r="G105" s="620">
        <v>0</v>
      </c>
      <c r="H105" s="620">
        <v>0</v>
      </c>
      <c r="I105" s="620">
        <v>0</v>
      </c>
      <c r="J105" s="620">
        <v>0</v>
      </c>
      <c r="K105" s="620">
        <v>0</v>
      </c>
      <c r="L105" s="620">
        <v>0</v>
      </c>
      <c r="M105" s="621">
        <v>0</v>
      </c>
      <c r="N105" s="64"/>
      <c r="O105"/>
      <c r="P105"/>
      <c r="Q105"/>
      <c r="R105"/>
      <c r="S105"/>
      <c r="T105"/>
    </row>
    <row r="106" spans="1:20">
      <c r="A106" s="36"/>
      <c r="B106" s="817" t="s">
        <v>188</v>
      </c>
      <c r="C106" s="163" t="s">
        <v>126</v>
      </c>
      <c r="D106" s="104">
        <v>-12.19115565551262</v>
      </c>
      <c r="E106" s="105">
        <v>-13.091351801552998</v>
      </c>
      <c r="F106" s="105">
        <v>-9.9585724470134895</v>
      </c>
      <c r="G106" s="105">
        <v>-12.113054316608768</v>
      </c>
      <c r="H106" s="105">
        <v>-17.565736863376628</v>
      </c>
      <c r="I106" s="105">
        <v>-3.3695313490245447</v>
      </c>
      <c r="J106" s="105">
        <v>39.807388577381651</v>
      </c>
      <c r="K106" s="106">
        <v>36.576549671000095</v>
      </c>
      <c r="L106" s="104">
        <v>-68.289402433089052</v>
      </c>
      <c r="M106" s="106">
        <v>8.0945358152926943</v>
      </c>
      <c r="N106" s="64"/>
    </row>
    <row r="107" spans="1:20">
      <c r="A107" s="36"/>
      <c r="B107" s="809"/>
    </row>
    <row r="108" spans="1:20">
      <c r="A108" s="36"/>
      <c r="B108" s="816" t="s">
        <v>196</v>
      </c>
      <c r="C108" s="163" t="s">
        <v>126</v>
      </c>
      <c r="D108" s="97">
        <v>-4.5058511302774651</v>
      </c>
      <c r="E108" s="98">
        <v>-4.8385636258539888</v>
      </c>
      <c r="F108" s="98">
        <v>-3.6806883764161862</v>
      </c>
      <c r="G108" s="98">
        <v>-4.4769848754186006</v>
      </c>
      <c r="H108" s="98">
        <v>-6.4922963447040027</v>
      </c>
      <c r="I108" s="98">
        <v>-1.2453787865994719</v>
      </c>
      <c r="J108" s="98">
        <v>14.712810818200261</v>
      </c>
      <c r="K108" s="98">
        <v>13.518692758401636</v>
      </c>
      <c r="L108" s="97">
        <v>-25.239763139269712</v>
      </c>
      <c r="M108" s="99">
        <v>2.9917404373321848</v>
      </c>
    </row>
    <row r="109" spans="1:20">
      <c r="A109" s="36"/>
      <c r="B109" s="816" t="s">
        <v>308</v>
      </c>
      <c r="C109" s="163" t="s">
        <v>126</v>
      </c>
      <c r="D109" s="94">
        <v>-7.6853045252351553</v>
      </c>
      <c r="E109" s="95">
        <v>-8.2527881756990098</v>
      </c>
      <c r="F109" s="95">
        <v>-6.2778840705973034</v>
      </c>
      <c r="G109" s="95">
        <v>-7.6360694411901671</v>
      </c>
      <c r="H109" s="95">
        <v>-11.073440518672626</v>
      </c>
      <c r="I109" s="95">
        <v>-2.1241525624250728</v>
      </c>
      <c r="J109" s="95">
        <v>25.094577759181391</v>
      </c>
      <c r="K109" s="95">
        <v>23.057856912598456</v>
      </c>
      <c r="L109" s="94">
        <v>-43.049639293819332</v>
      </c>
      <c r="M109" s="96">
        <v>5.1027953779605149</v>
      </c>
    </row>
    <row r="110" spans="1:20">
      <c r="A110" s="36"/>
      <c r="B110" s="809"/>
    </row>
    <row r="111" spans="1:20">
      <c r="A111" s="36"/>
      <c r="B111" s="817" t="s">
        <v>179</v>
      </c>
    </row>
    <row r="112" spans="1:20">
      <c r="A112" s="36"/>
      <c r="B112" s="809" t="s">
        <v>178</v>
      </c>
      <c r="C112" s="163" t="s">
        <v>126</v>
      </c>
      <c r="D112" s="97">
        <v>-6.6471039354510193</v>
      </c>
      <c r="E112" s="98">
        <v>-6.7522973107794826</v>
      </c>
      <c r="F112" s="98">
        <v>-4.0719489278570764</v>
      </c>
      <c r="G112" s="98">
        <v>-7.5404218453674012</v>
      </c>
      <c r="H112" s="98">
        <v>-4.8898445031716875</v>
      </c>
      <c r="I112" s="98">
        <v>-3.03761640576466</v>
      </c>
      <c r="J112" s="98">
        <v>-2.4366814819552651</v>
      </c>
      <c r="K112" s="98">
        <v>3.8039684338330417</v>
      </c>
      <c r="L112" s="97">
        <v>-32.939232928391327</v>
      </c>
      <c r="M112" s="99">
        <v>-31.571945976513554</v>
      </c>
    </row>
    <row r="113" spans="1:20">
      <c r="A113" s="36"/>
      <c r="B113" s="809" t="s">
        <v>278</v>
      </c>
      <c r="C113" s="163" t="s">
        <v>126</v>
      </c>
      <c r="D113" s="547">
        <v>-11.337484634492212</v>
      </c>
      <c r="E113" s="548">
        <v>-11.516905369900934</v>
      </c>
      <c r="F113" s="548">
        <v>-6.9452289072540596</v>
      </c>
      <c r="G113" s="548">
        <v>-12.861152411579031</v>
      </c>
      <c r="H113" s="548">
        <v>-8.3402542608209718</v>
      </c>
      <c r="I113" s="548">
        <v>-5.1810427007414539</v>
      </c>
      <c r="J113" s="548">
        <v>-4.1560714454128806</v>
      </c>
      <c r="K113" s="548">
        <v>6.4881539520788643</v>
      </c>
      <c r="L113" s="547">
        <v>-56.182068284788656</v>
      </c>
      <c r="M113" s="549">
        <v>-53.849985778122672</v>
      </c>
    </row>
    <row r="114" spans="1:20">
      <c r="A114" s="36"/>
      <c r="B114" s="817" t="s">
        <v>11</v>
      </c>
      <c r="C114" s="164" t="s">
        <v>126</v>
      </c>
      <c r="D114" s="153">
        <v>-17.984588569943231</v>
      </c>
      <c r="E114" s="154">
        <v>-18.269202680680415</v>
      </c>
      <c r="F114" s="154">
        <v>-11.017177835111136</v>
      </c>
      <c r="G114" s="154">
        <v>-20.401574256946432</v>
      </c>
      <c r="H114" s="154">
        <v>-13.230098763992659</v>
      </c>
      <c r="I114" s="154">
        <v>-8.218659106506113</v>
      </c>
      <c r="J114" s="154">
        <v>-6.5927529273681458</v>
      </c>
      <c r="K114" s="154">
        <v>10.292122385911906</v>
      </c>
      <c r="L114" s="153">
        <v>-89.12130121317999</v>
      </c>
      <c r="M114" s="155">
        <v>-85.421931754636233</v>
      </c>
    </row>
    <row r="115" spans="1:20">
      <c r="A115" s="36"/>
      <c r="B115" s="809"/>
    </row>
    <row r="116" spans="1:20">
      <c r="A116" s="36"/>
      <c r="B116" s="812" t="s">
        <v>243</v>
      </c>
      <c r="C116" s="158"/>
      <c r="D116" s="83"/>
      <c r="E116" s="83"/>
      <c r="F116" s="83"/>
      <c r="G116" s="83"/>
      <c r="H116" s="83"/>
      <c r="I116" s="83"/>
      <c r="J116" s="83"/>
      <c r="K116" s="83"/>
      <c r="L116" s="83"/>
      <c r="M116" s="83"/>
      <c r="N116" s="83"/>
    </row>
    <row r="117" spans="1:20" s="36" customFormat="1">
      <c r="B117" s="810"/>
      <c r="C117" s="146"/>
      <c r="D117" s="339"/>
      <c r="E117" s="339"/>
      <c r="F117" s="339"/>
      <c r="G117" s="339"/>
      <c r="H117" s="339"/>
      <c r="I117" s="339"/>
      <c r="J117" s="339"/>
      <c r="K117" s="339"/>
      <c r="L117" s="339"/>
      <c r="M117" s="339"/>
      <c r="N117" s="339"/>
    </row>
    <row r="118" spans="1:20">
      <c r="A118" s="36"/>
      <c r="B118" s="324" t="s">
        <v>33</v>
      </c>
      <c r="C118" s="163" t="s">
        <v>126</v>
      </c>
      <c r="D118" s="699">
        <v>94.389436424750755</v>
      </c>
      <c r="E118" s="699">
        <v>103.82811710501096</v>
      </c>
      <c r="F118" s="699">
        <v>110.08765998457731</v>
      </c>
      <c r="G118" s="699">
        <v>98.092782303678206</v>
      </c>
      <c r="H118" s="699">
        <v>107.49121581183586</v>
      </c>
      <c r="I118" s="699">
        <v>127.91735374038326</v>
      </c>
      <c r="J118" s="699">
        <v>150.23106469239752</v>
      </c>
      <c r="K118" s="699">
        <v>144.4985198108171</v>
      </c>
      <c r="L118" s="699">
        <v>641.8065653702364</v>
      </c>
      <c r="M118" s="700">
        <v>936.53614987345111</v>
      </c>
      <c r="N118" s="64"/>
      <c r="O118" s="64"/>
    </row>
    <row r="119" spans="1:20" ht="24.75">
      <c r="A119" s="36"/>
      <c r="B119" s="814" t="s">
        <v>195</v>
      </c>
      <c r="C119" s="163" t="s">
        <v>126</v>
      </c>
      <c r="D119" s="699">
        <v>127.15628514257534</v>
      </c>
      <c r="E119" s="699">
        <v>128.2263816948786</v>
      </c>
      <c r="F119" s="699">
        <v>132.433215204465</v>
      </c>
      <c r="G119" s="699">
        <v>134.18615994763778</v>
      </c>
      <c r="H119" s="699">
        <v>141.04259460718421</v>
      </c>
      <c r="I119" s="699">
        <v>145.76554399889145</v>
      </c>
      <c r="J119" s="699">
        <v>150.24005616563377</v>
      </c>
      <c r="K119" s="699">
        <v>154.97280243553809</v>
      </c>
      <c r="L119" s="701">
        <v>808.81018059563235</v>
      </c>
      <c r="M119" s="702">
        <v>1114.0230391968041</v>
      </c>
      <c r="N119" s="64"/>
      <c r="O119" s="64"/>
    </row>
    <row r="120" spans="1:20">
      <c r="A120" s="36"/>
      <c r="B120" s="815" t="s">
        <v>193</v>
      </c>
      <c r="C120" s="163" t="s">
        <v>126</v>
      </c>
      <c r="D120" s="104">
        <v>32.766848717824587</v>
      </c>
      <c r="E120" s="105">
        <v>24.398264589867637</v>
      </c>
      <c r="F120" s="105">
        <v>22.345555219887686</v>
      </c>
      <c r="G120" s="105">
        <v>36.09337764395957</v>
      </c>
      <c r="H120" s="105">
        <v>33.551378795348356</v>
      </c>
      <c r="I120" s="105">
        <v>17.848190258508183</v>
      </c>
      <c r="J120" s="105">
        <v>8.9914732362501582E-3</v>
      </c>
      <c r="K120" s="105">
        <v>10.474282624720985</v>
      </c>
      <c r="L120" s="104">
        <v>167.00361522539595</v>
      </c>
      <c r="M120" s="106">
        <v>177.48688932335301</v>
      </c>
      <c r="N120" s="64"/>
      <c r="O120" s="992"/>
      <c r="P120" s="992"/>
      <c r="Q120" s="992"/>
      <c r="R120"/>
      <c r="S120"/>
      <c r="T120"/>
    </row>
    <row r="121" spans="1:20" ht="13.15">
      <c r="A121" s="36"/>
      <c r="B121" s="815"/>
      <c r="C121" s="163"/>
      <c r="D121" s="60"/>
      <c r="E121" s="60"/>
      <c r="F121" s="60"/>
      <c r="G121" s="60"/>
      <c r="H121" s="60"/>
      <c r="I121" s="60"/>
      <c r="J121" s="60"/>
      <c r="K121" s="60"/>
      <c r="L121" s="60"/>
      <c r="M121" s="60"/>
      <c r="O121" s="65"/>
      <c r="P121" s="65"/>
      <c r="Q121" s="65"/>
      <c r="R121"/>
      <c r="S121"/>
      <c r="T121"/>
    </row>
    <row r="122" spans="1:20">
      <c r="A122" s="36"/>
      <c r="B122" s="809"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809"/>
      <c r="O123"/>
      <c r="P123"/>
      <c r="Q123"/>
      <c r="R123"/>
      <c r="S123"/>
      <c r="T123"/>
    </row>
    <row r="124" spans="1:20">
      <c r="A124" s="36"/>
      <c r="B124" s="816" t="s">
        <v>181</v>
      </c>
      <c r="C124" s="167" t="s">
        <v>126</v>
      </c>
      <c r="D124" s="97">
        <v>12.110627286107968</v>
      </c>
      <c r="E124" s="98">
        <v>9.0175985924150801</v>
      </c>
      <c r="F124" s="98">
        <v>8.2589172092704892</v>
      </c>
      <c r="G124" s="98">
        <v>13.340112377207459</v>
      </c>
      <c r="H124" s="98">
        <v>12.400589602760753</v>
      </c>
      <c r="I124" s="98">
        <v>6.5966911195446247</v>
      </c>
      <c r="J124" s="98">
        <v>3.3232485081180589E-3</v>
      </c>
      <c r="K124" s="98">
        <v>3.8712948580968765</v>
      </c>
      <c r="L124" s="97">
        <v>61.72453618730637</v>
      </c>
      <c r="M124" s="99">
        <v>65.599154293911369</v>
      </c>
      <c r="O124"/>
      <c r="P124"/>
      <c r="Q124"/>
      <c r="R124"/>
      <c r="S124"/>
      <c r="T124"/>
    </row>
    <row r="125" spans="1:20">
      <c r="A125" s="36"/>
      <c r="B125" s="816" t="s">
        <v>177</v>
      </c>
      <c r="C125" s="167" t="s">
        <v>126</v>
      </c>
      <c r="D125" s="94">
        <v>20.656221431716617</v>
      </c>
      <c r="E125" s="95">
        <v>15.380665997452557</v>
      </c>
      <c r="F125" s="95">
        <v>14.086638010617197</v>
      </c>
      <c r="G125" s="95">
        <v>22.753265266752113</v>
      </c>
      <c r="H125" s="95">
        <v>21.150789192587602</v>
      </c>
      <c r="I125" s="95">
        <v>11.251499138963558</v>
      </c>
      <c r="J125" s="95">
        <v>5.6682247281320992E-3</v>
      </c>
      <c r="K125" s="95">
        <v>6.6029877666241088</v>
      </c>
      <c r="L125" s="94">
        <v>105.27907903808962</v>
      </c>
      <c r="M125" s="96">
        <v>111.88773502944186</v>
      </c>
      <c r="O125"/>
      <c r="P125"/>
      <c r="Q125"/>
      <c r="R125"/>
      <c r="S125"/>
      <c r="T125"/>
    </row>
    <row r="126" spans="1:20">
      <c r="A126" s="36"/>
      <c r="B126" s="809"/>
      <c r="O126"/>
      <c r="P126"/>
      <c r="Q126"/>
      <c r="R126"/>
      <c r="S126"/>
      <c r="T126"/>
    </row>
    <row r="127" spans="1:20">
      <c r="A127" s="36"/>
      <c r="B127" s="817" t="s">
        <v>180</v>
      </c>
      <c r="N127" s="64"/>
      <c r="O127"/>
      <c r="P127"/>
      <c r="Q127"/>
      <c r="R127"/>
      <c r="S127"/>
      <c r="T127"/>
    </row>
    <row r="128" spans="1:20">
      <c r="A128" s="283" t="s">
        <v>149</v>
      </c>
      <c r="B128" s="235" t="s">
        <v>589</v>
      </c>
      <c r="C128" s="163" t="s">
        <v>126</v>
      </c>
      <c r="D128" s="612">
        <v>-16.899034973997665</v>
      </c>
      <c r="E128" s="612">
        <v>-11.783049164953402</v>
      </c>
      <c r="F128" s="612">
        <v>2.8525407509927803</v>
      </c>
      <c r="G128" s="612">
        <v>-14.175785489180804</v>
      </c>
      <c r="H128" s="612">
        <v>-14.193659189676767</v>
      </c>
      <c r="I128" s="612">
        <v>8.2264986793595227</v>
      </c>
      <c r="J128" s="612">
        <v>29.643600930225592</v>
      </c>
      <c r="K128" s="612">
        <v>22.761902725764205</v>
      </c>
      <c r="L128" s="612">
        <v>-45.972489387456335</v>
      </c>
      <c r="M128" s="613">
        <v>6.4330142685334621</v>
      </c>
      <c r="N128" s="64"/>
      <c r="O128"/>
      <c r="P128"/>
      <c r="Q128"/>
      <c r="R128"/>
      <c r="S128"/>
      <c r="T128"/>
    </row>
    <row r="129" spans="1:20">
      <c r="A129" s="283" t="s">
        <v>150</v>
      </c>
      <c r="B129" s="235" t="s">
        <v>240</v>
      </c>
      <c r="C129" s="163" t="s">
        <v>126</v>
      </c>
      <c r="D129" s="612">
        <v>0</v>
      </c>
      <c r="E129" s="612">
        <v>0</v>
      </c>
      <c r="F129" s="612">
        <v>0</v>
      </c>
      <c r="G129" s="612">
        <v>0</v>
      </c>
      <c r="H129" s="612">
        <v>0</v>
      </c>
      <c r="I129" s="612">
        <v>0</v>
      </c>
      <c r="J129" s="612">
        <v>0</v>
      </c>
      <c r="K129" s="612">
        <v>0</v>
      </c>
      <c r="L129" s="616">
        <v>0</v>
      </c>
      <c r="M129" s="617">
        <v>0</v>
      </c>
      <c r="N129" s="64"/>
      <c r="O129"/>
      <c r="P129"/>
      <c r="Q129"/>
      <c r="R129"/>
      <c r="S129"/>
      <c r="T129"/>
    </row>
    <row r="130" spans="1:20">
      <c r="A130" s="283" t="s">
        <v>151</v>
      </c>
      <c r="B130" s="235" t="s">
        <v>240</v>
      </c>
      <c r="C130" s="163" t="s">
        <v>126</v>
      </c>
      <c r="D130" s="612">
        <v>0</v>
      </c>
      <c r="E130" s="612">
        <v>0</v>
      </c>
      <c r="F130" s="612">
        <v>0</v>
      </c>
      <c r="G130" s="612">
        <v>0</v>
      </c>
      <c r="H130" s="612">
        <v>0</v>
      </c>
      <c r="I130" s="612">
        <v>0</v>
      </c>
      <c r="J130" s="612">
        <v>0</v>
      </c>
      <c r="K130" s="612">
        <v>0</v>
      </c>
      <c r="L130" s="616">
        <v>0</v>
      </c>
      <c r="M130" s="617">
        <v>0</v>
      </c>
      <c r="N130" s="64"/>
      <c r="O130"/>
      <c r="P130"/>
      <c r="Q130"/>
      <c r="R130"/>
      <c r="S130" s="66"/>
      <c r="T130"/>
    </row>
    <row r="131" spans="1:20">
      <c r="A131" s="283" t="s">
        <v>166</v>
      </c>
      <c r="B131" s="235" t="s">
        <v>240</v>
      </c>
      <c r="C131" s="163" t="s">
        <v>126</v>
      </c>
      <c r="D131" s="612">
        <v>0</v>
      </c>
      <c r="E131" s="612">
        <v>0</v>
      </c>
      <c r="F131" s="612">
        <v>0</v>
      </c>
      <c r="G131" s="612">
        <v>0</v>
      </c>
      <c r="H131" s="612">
        <v>0</v>
      </c>
      <c r="I131" s="612">
        <v>0</v>
      </c>
      <c r="J131" s="612">
        <v>0</v>
      </c>
      <c r="K131" s="612">
        <v>0</v>
      </c>
      <c r="L131" s="616">
        <v>0</v>
      </c>
      <c r="M131" s="617">
        <v>0</v>
      </c>
      <c r="N131" s="64"/>
      <c r="O131"/>
      <c r="P131"/>
      <c r="Q131"/>
      <c r="R131"/>
      <c r="S131"/>
      <c r="T131"/>
    </row>
    <row r="132" spans="1:20">
      <c r="A132" s="283" t="s">
        <v>167</v>
      </c>
      <c r="B132" s="235" t="s">
        <v>240</v>
      </c>
      <c r="C132" s="163" t="s">
        <v>126</v>
      </c>
      <c r="D132" s="612">
        <v>0</v>
      </c>
      <c r="E132" s="612">
        <v>0</v>
      </c>
      <c r="F132" s="612">
        <v>0</v>
      </c>
      <c r="G132" s="612">
        <v>0</v>
      </c>
      <c r="H132" s="612">
        <v>0</v>
      </c>
      <c r="I132" s="612">
        <v>0</v>
      </c>
      <c r="J132" s="612">
        <v>0</v>
      </c>
      <c r="K132" s="612">
        <v>0</v>
      </c>
      <c r="L132" s="616">
        <v>0</v>
      </c>
      <c r="M132" s="617">
        <v>0</v>
      </c>
      <c r="N132" s="64"/>
      <c r="O132"/>
      <c r="P132"/>
      <c r="Q132"/>
      <c r="R132"/>
      <c r="S132"/>
      <c r="T132"/>
    </row>
    <row r="133" spans="1:20">
      <c r="A133" s="283" t="s">
        <v>168</v>
      </c>
      <c r="B133" s="235" t="s">
        <v>240</v>
      </c>
      <c r="C133" s="163" t="s">
        <v>126</v>
      </c>
      <c r="D133" s="612">
        <v>0</v>
      </c>
      <c r="E133" s="612">
        <v>0</v>
      </c>
      <c r="F133" s="612">
        <v>0</v>
      </c>
      <c r="G133" s="612">
        <v>0</v>
      </c>
      <c r="H133" s="612">
        <v>0</v>
      </c>
      <c r="I133" s="612">
        <v>0</v>
      </c>
      <c r="J133" s="612">
        <v>0</v>
      </c>
      <c r="K133" s="612">
        <v>0</v>
      </c>
      <c r="L133" s="620">
        <v>0</v>
      </c>
      <c r="M133" s="621">
        <v>0</v>
      </c>
      <c r="N133" s="64"/>
      <c r="O133"/>
      <c r="P133"/>
      <c r="Q133"/>
      <c r="R133"/>
      <c r="S133"/>
      <c r="T133"/>
    </row>
    <row r="134" spans="1:20">
      <c r="A134" s="36"/>
      <c r="B134" s="817" t="s">
        <v>188</v>
      </c>
      <c r="C134" s="163" t="s">
        <v>126</v>
      </c>
      <c r="D134" s="104">
        <v>-16.899034973997665</v>
      </c>
      <c r="E134" s="105">
        <v>-11.783049164953402</v>
      </c>
      <c r="F134" s="105">
        <v>2.8525407509927803</v>
      </c>
      <c r="G134" s="105">
        <v>-14.175785489180804</v>
      </c>
      <c r="H134" s="105">
        <v>-14.193659189676767</v>
      </c>
      <c r="I134" s="105">
        <v>8.2264986793595227</v>
      </c>
      <c r="J134" s="105">
        <v>29.643600930225592</v>
      </c>
      <c r="K134" s="105">
        <v>22.761902725764205</v>
      </c>
      <c r="L134" s="104">
        <v>-45.972489387456335</v>
      </c>
      <c r="M134" s="106">
        <v>6.4330142685334621</v>
      </c>
      <c r="N134" s="64"/>
    </row>
    <row r="135" spans="1:20">
      <c r="A135" s="36"/>
      <c r="B135" s="809"/>
    </row>
    <row r="136" spans="1:20">
      <c r="A136" s="36"/>
      <c r="B136" s="816" t="s">
        <v>196</v>
      </c>
      <c r="C136" s="167" t="s">
        <v>126</v>
      </c>
      <c r="D136" s="97">
        <v>-6.2458833263895377</v>
      </c>
      <c r="E136" s="98">
        <v>-4.3550149713667778</v>
      </c>
      <c r="F136" s="98">
        <v>1.0542990615669317</v>
      </c>
      <c r="G136" s="98">
        <v>-5.2393703168012253</v>
      </c>
      <c r="H136" s="98">
        <v>-5.2459764365045336</v>
      </c>
      <c r="I136" s="98">
        <v>3.0405139118912801</v>
      </c>
      <c r="J136" s="98">
        <v>10.95627490381138</v>
      </c>
      <c r="K136" s="98">
        <v>8.412799247442452</v>
      </c>
      <c r="L136" s="97">
        <v>-16.991432077603864</v>
      </c>
      <c r="M136" s="99">
        <v>2.3776420736499677</v>
      </c>
    </row>
    <row r="137" spans="1:20">
      <c r="A137" s="36"/>
      <c r="B137" s="816" t="s">
        <v>308</v>
      </c>
      <c r="C137" s="167" t="s">
        <v>126</v>
      </c>
      <c r="D137" s="94">
        <v>-10.653151647608128</v>
      </c>
      <c r="E137" s="95">
        <v>-7.4280341935866243</v>
      </c>
      <c r="F137" s="95">
        <v>1.7982416894258486</v>
      </c>
      <c r="G137" s="95">
        <v>-8.9364151723795775</v>
      </c>
      <c r="H137" s="95">
        <v>-8.9476827531722325</v>
      </c>
      <c r="I137" s="95">
        <v>5.1859847674682431</v>
      </c>
      <c r="J137" s="95">
        <v>18.687326026414212</v>
      </c>
      <c r="K137" s="95">
        <v>14.349103478321753</v>
      </c>
      <c r="L137" s="94">
        <v>-28.981057309852474</v>
      </c>
      <c r="M137" s="96">
        <v>4.0553721948834909</v>
      </c>
    </row>
    <row r="138" spans="1:20">
      <c r="A138" s="36"/>
      <c r="B138" s="809"/>
    </row>
    <row r="139" spans="1:20">
      <c r="A139" s="36"/>
      <c r="B139" s="817" t="s">
        <v>179</v>
      </c>
    </row>
    <row r="140" spans="1:20">
      <c r="A140" s="36"/>
      <c r="B140" s="809" t="s">
        <v>178</v>
      </c>
      <c r="C140" s="163" t="s">
        <v>126</v>
      </c>
      <c r="D140" s="97">
        <v>5.8647439597184308</v>
      </c>
      <c r="E140" s="98">
        <v>4.6625836210483023</v>
      </c>
      <c r="F140" s="98">
        <v>9.3132162708374207</v>
      </c>
      <c r="G140" s="98">
        <v>8.1007420604062332</v>
      </c>
      <c r="H140" s="98">
        <v>7.1546131662562198</v>
      </c>
      <c r="I140" s="98">
        <v>9.6372050314359043</v>
      </c>
      <c r="J140" s="98">
        <v>10.959598152319499</v>
      </c>
      <c r="K140" s="98">
        <v>12.284094105539328</v>
      </c>
      <c r="L140" s="97">
        <v>44.733104109702509</v>
      </c>
      <c r="M140" s="99">
        <v>67.976796367561334</v>
      </c>
    </row>
    <row r="141" spans="1:20">
      <c r="A141" s="36"/>
      <c r="B141" s="809" t="s">
        <v>278</v>
      </c>
      <c r="C141" s="163" t="s">
        <v>126</v>
      </c>
      <c r="D141" s="100">
        <v>10.003069784108488</v>
      </c>
      <c r="E141" s="101">
        <v>7.9526318038659323</v>
      </c>
      <c r="F141" s="101">
        <v>15.884879700043046</v>
      </c>
      <c r="G141" s="101">
        <v>13.816850094372535</v>
      </c>
      <c r="H141" s="101">
        <v>12.20310643941537</v>
      </c>
      <c r="I141" s="101">
        <v>16.437483906431801</v>
      </c>
      <c r="J141" s="101">
        <v>18.692994251142345</v>
      </c>
      <c r="K141" s="101">
        <v>20.952091244945862</v>
      </c>
      <c r="L141" s="100">
        <v>76.298021728237174</v>
      </c>
      <c r="M141" s="102">
        <v>115.94310722432537</v>
      </c>
    </row>
    <row r="142" spans="1:20">
      <c r="A142" s="36"/>
      <c r="B142" s="817" t="s">
        <v>11</v>
      </c>
      <c r="C142" s="164" t="s">
        <v>126</v>
      </c>
      <c r="D142" s="147">
        <v>15.867813743826918</v>
      </c>
      <c r="E142" s="148">
        <v>12.615215424914235</v>
      </c>
      <c r="F142" s="148">
        <v>25.198095970880466</v>
      </c>
      <c r="G142" s="148">
        <v>21.917592154778767</v>
      </c>
      <c r="H142" s="148">
        <v>19.357719605671591</v>
      </c>
      <c r="I142" s="148">
        <v>26.074688937867705</v>
      </c>
      <c r="J142" s="148">
        <v>29.652592403461846</v>
      </c>
      <c r="K142" s="148">
        <v>33.236185350485187</v>
      </c>
      <c r="L142" s="147">
        <v>121.03112583793968</v>
      </c>
      <c r="M142" s="149">
        <v>183.91990359188671</v>
      </c>
    </row>
    <row r="143" spans="1:20">
      <c r="A143" s="36"/>
      <c r="B143" s="817"/>
      <c r="C143" s="164"/>
      <c r="D143" s="164"/>
      <c r="E143" s="164"/>
      <c r="F143" s="164"/>
      <c r="G143" s="164"/>
      <c r="H143" s="164"/>
      <c r="I143" s="164"/>
      <c r="J143" s="164"/>
      <c r="K143" s="164"/>
      <c r="L143" s="164"/>
      <c r="M143" s="164"/>
    </row>
    <row r="144" spans="1:20">
      <c r="A144" s="36"/>
      <c r="B144" s="812" t="s">
        <v>255</v>
      </c>
      <c r="C144" s="158"/>
      <c r="D144" s="83"/>
      <c r="E144" s="83"/>
      <c r="F144" s="83"/>
      <c r="G144" s="83"/>
      <c r="H144" s="83"/>
      <c r="I144" s="83"/>
      <c r="J144" s="83"/>
      <c r="K144" s="83"/>
      <c r="L144" s="83"/>
      <c r="M144" s="83"/>
      <c r="N144" s="83"/>
    </row>
    <row r="145" spans="1:20">
      <c r="A145" s="36"/>
      <c r="B145" s="809"/>
      <c r="O145"/>
      <c r="P145"/>
      <c r="Q145"/>
      <c r="R145"/>
      <c r="S145"/>
      <c r="T145"/>
    </row>
    <row r="146" spans="1:20">
      <c r="A146" s="36"/>
      <c r="B146" s="817" t="s">
        <v>179</v>
      </c>
    </row>
    <row r="147" spans="1:20">
      <c r="A147" s="36"/>
      <c r="B147" s="809" t="s">
        <v>178</v>
      </c>
      <c r="C147" s="163" t="s">
        <v>126</v>
      </c>
      <c r="D147" s="97">
        <v>-0.78235997573258853</v>
      </c>
      <c r="E147" s="98">
        <v>-2.0897136897311803</v>
      </c>
      <c r="F147" s="98">
        <v>5.2412673429803442</v>
      </c>
      <c r="G147" s="98">
        <v>0.560320215038832</v>
      </c>
      <c r="H147" s="98">
        <v>2.2647686630845323</v>
      </c>
      <c r="I147" s="98">
        <v>6.5995886256712444</v>
      </c>
      <c r="J147" s="98">
        <v>8.5229166703642338</v>
      </c>
      <c r="K147" s="98">
        <v>16.08806253937237</v>
      </c>
      <c r="L147" s="97">
        <v>11.793871181311184</v>
      </c>
      <c r="M147" s="99">
        <v>36.404850391047788</v>
      </c>
    </row>
    <row r="148" spans="1:20">
      <c r="A148" s="36"/>
      <c r="B148" s="809" t="s">
        <v>278</v>
      </c>
      <c r="C148" s="163" t="s">
        <v>126</v>
      </c>
      <c r="D148" s="100">
        <v>-1.3344148503837232</v>
      </c>
      <c r="E148" s="101">
        <v>-3.564273566035002</v>
      </c>
      <c r="F148" s="101">
        <v>8.939650792788985</v>
      </c>
      <c r="G148" s="101">
        <v>0.9556976827935042</v>
      </c>
      <c r="H148" s="101">
        <v>3.8628521785943981</v>
      </c>
      <c r="I148" s="101">
        <v>11.256441205690347</v>
      </c>
      <c r="J148" s="101">
        <v>14.536922805729464</v>
      </c>
      <c r="K148" s="101">
        <v>27.440245197024726</v>
      </c>
      <c r="L148" s="100">
        <v>20.115953443448511</v>
      </c>
      <c r="M148" s="102">
        <v>62.093121446202701</v>
      </c>
    </row>
    <row r="149" spans="1:20">
      <c r="A149" s="36"/>
      <c r="B149" s="817" t="s">
        <v>11</v>
      </c>
      <c r="C149" s="164" t="s">
        <v>126</v>
      </c>
      <c r="D149" s="147">
        <v>-2.1167748261163117</v>
      </c>
      <c r="E149" s="148">
        <v>-5.6539872557661823</v>
      </c>
      <c r="F149" s="148">
        <v>14.180918135769328</v>
      </c>
      <c r="G149" s="148">
        <v>1.5160178978323362</v>
      </c>
      <c r="H149" s="148">
        <v>6.1276208416789304</v>
      </c>
      <c r="I149" s="148">
        <v>17.856029831361592</v>
      </c>
      <c r="J149" s="148">
        <v>23.0598394760937</v>
      </c>
      <c r="K149" s="148">
        <v>43.528307736397096</v>
      </c>
      <c r="L149" s="147">
        <v>31.909824624759693</v>
      </c>
      <c r="M149" s="149">
        <v>98.497971837250489</v>
      </c>
    </row>
    <row r="150" spans="1:20">
      <c r="A150" s="36"/>
      <c r="B150" s="816"/>
      <c r="D150" s="144"/>
      <c r="E150" s="144"/>
      <c r="F150" s="144"/>
      <c r="G150" s="144"/>
      <c r="H150" s="144"/>
      <c r="I150" s="144"/>
      <c r="J150" s="144"/>
      <c r="K150" s="144"/>
    </row>
    <row r="151" spans="1:20">
      <c r="A151" s="36"/>
      <c r="B151" s="809"/>
    </row>
    <row r="152" spans="1:20">
      <c r="A152" s="83"/>
      <c r="B152" s="808"/>
      <c r="C152" s="158"/>
      <c r="D152" s="83"/>
      <c r="E152" s="83"/>
      <c r="F152" s="83"/>
      <c r="G152" s="83"/>
      <c r="H152" s="83"/>
      <c r="I152" s="83"/>
      <c r="J152" s="83"/>
      <c r="K152" s="83"/>
      <c r="L152" s="83"/>
      <c r="M152" s="83"/>
      <c r="N152" s="83"/>
    </row>
    <row r="153" spans="1:20">
      <c r="B153" s="809"/>
    </row>
    <row r="154" spans="1:20">
      <c r="B154" s="809"/>
    </row>
  </sheetData>
  <mergeCells count="4">
    <mergeCell ref="O14:Q14"/>
    <mergeCell ref="O42:Q42"/>
    <mergeCell ref="O92:Q92"/>
    <mergeCell ref="O120:Q120"/>
  </mergeCells>
  <conditionalFormatting sqref="D6:K6">
    <cfRule type="expression" dxfId="40" priority="8">
      <formula>AND(D$5="Actuals",E$5="Forecast")</formula>
    </cfRule>
  </conditionalFormatting>
  <conditionalFormatting sqref="B118:M142">
    <cfRule type="expression" dxfId="39" priority="4">
      <formula>$B$38="n/a"</formula>
    </cfRule>
  </conditionalFormatting>
  <conditionalFormatting sqref="D5:K5">
    <cfRule type="expression" dxfId="38" priority="3">
      <formula>AND(D$5="Actuals",E$5="Forecast")</formula>
    </cfRule>
  </conditionalFormatting>
  <conditionalFormatting sqref="B38:N49 B51:N64 C50:N50">
    <cfRule type="expression" dxfId="37" priority="2">
      <formula>$B$38="n/a"</formula>
    </cfRule>
  </conditionalFormatting>
  <conditionalFormatting sqref="B50">
    <cfRule type="expression" dxfId="3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95"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7890625" customWidth="1"/>
    <col min="13" max="13" width="12.70312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51</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628</v>
      </c>
      <c r="E5" s="411" t="s">
        <v>628</v>
      </c>
      <c r="F5" s="411" t="s">
        <v>628</v>
      </c>
      <c r="G5" s="411" t="s">
        <v>628</v>
      </c>
      <c r="H5" s="411" t="s">
        <v>628</v>
      </c>
      <c r="I5" s="411" t="s">
        <v>628</v>
      </c>
      <c r="J5" s="411" t="s">
        <v>629</v>
      </c>
      <c r="K5" s="412" t="s">
        <v>629</v>
      </c>
    </row>
    <row r="6" spans="1:14" s="2" customFormat="1" ht="29.25" customHeight="1">
      <c r="C6" s="144"/>
      <c r="D6" s="119">
        <v>2014</v>
      </c>
      <c r="E6" s="120">
        <v>2015</v>
      </c>
      <c r="F6" s="120">
        <v>2016</v>
      </c>
      <c r="G6" s="120">
        <v>2017</v>
      </c>
      <c r="H6" s="120">
        <v>2018</v>
      </c>
      <c r="I6" s="120">
        <v>2019</v>
      </c>
      <c r="J6" s="120">
        <v>2020</v>
      </c>
      <c r="K6" s="120">
        <v>2021</v>
      </c>
      <c r="L6" s="103" t="s">
        <v>630</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381</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22">
        <v>2.1924139283765887</v>
      </c>
      <c r="E11" s="623">
        <v>1.4174278314519475</v>
      </c>
      <c r="F11" s="623">
        <v>2.574973763190286</v>
      </c>
      <c r="G11" s="623">
        <v>3.3543910254586611</v>
      </c>
      <c r="H11" s="623">
        <v>3.3239984699299754</v>
      </c>
      <c r="I11" s="623">
        <v>3.224860206732358</v>
      </c>
      <c r="J11" s="623">
        <v>3.4483532440881794</v>
      </c>
      <c r="K11" s="623">
        <v>3.3328754033010477</v>
      </c>
      <c r="L11" s="699">
        <v>16.088065225139818</v>
      </c>
      <c r="M11" s="700">
        <v>22.869293872529045</v>
      </c>
    </row>
    <row r="12" spans="1:14" s="2" customFormat="1">
      <c r="A12" s="234" t="s">
        <v>150</v>
      </c>
      <c r="B12" s="36" t="s">
        <v>222</v>
      </c>
      <c r="C12" s="163" t="s">
        <v>182</v>
      </c>
      <c r="D12" s="624">
        <v>0.73358842421212911</v>
      </c>
      <c r="E12" s="625">
        <v>0.53887437497922064</v>
      </c>
      <c r="F12" s="625">
        <v>0.47181705316844397</v>
      </c>
      <c r="G12" s="625">
        <v>0.28875114385483802</v>
      </c>
      <c r="H12" s="625">
        <v>0.30745987501045796</v>
      </c>
      <c r="I12" s="625">
        <v>0.55869412139777019</v>
      </c>
      <c r="J12" s="625">
        <v>0.53972418190500304</v>
      </c>
      <c r="K12" s="625">
        <v>0.70477268410002425</v>
      </c>
      <c r="L12" s="703">
        <v>2.8991849926228599</v>
      </c>
      <c r="M12" s="704">
        <v>4.143681858627887</v>
      </c>
    </row>
    <row r="13" spans="1:14" s="2" customFormat="1">
      <c r="A13" s="234" t="s">
        <v>151</v>
      </c>
      <c r="B13" s="36" t="s">
        <v>223</v>
      </c>
      <c r="C13" s="163" t="s">
        <v>182</v>
      </c>
      <c r="D13" s="624">
        <v>2.2792890453548726</v>
      </c>
      <c r="E13" s="625">
        <v>2.4177467823857137</v>
      </c>
      <c r="F13" s="625">
        <v>2.6468479075831937</v>
      </c>
      <c r="G13" s="625">
        <v>1.748295446300826</v>
      </c>
      <c r="H13" s="625">
        <v>1.6514043335802837</v>
      </c>
      <c r="I13" s="625">
        <v>2.4365235345918754</v>
      </c>
      <c r="J13" s="625">
        <v>3.8375560939540914</v>
      </c>
      <c r="K13" s="625">
        <v>3.8041056100032011</v>
      </c>
      <c r="L13" s="703">
        <v>13.180107049796765</v>
      </c>
      <c r="M13" s="704">
        <v>20.821768753754057</v>
      </c>
    </row>
    <row r="14" spans="1:14" s="2" customFormat="1">
      <c r="A14" s="234" t="s">
        <v>166</v>
      </c>
      <c r="B14" s="36" t="s">
        <v>224</v>
      </c>
      <c r="C14" s="163" t="s">
        <v>182</v>
      </c>
      <c r="D14" s="624">
        <v>8.2111422794427458E-2</v>
      </c>
      <c r="E14" s="625">
        <v>8.2111422794427458E-2</v>
      </c>
      <c r="F14" s="625">
        <v>5.212574591562176E-2</v>
      </c>
      <c r="G14" s="625">
        <v>5.212574591562176E-2</v>
      </c>
      <c r="H14" s="625">
        <v>5.212574591562176E-2</v>
      </c>
      <c r="I14" s="625">
        <v>0</v>
      </c>
      <c r="J14" s="625">
        <v>0</v>
      </c>
      <c r="K14" s="625">
        <v>0</v>
      </c>
      <c r="L14" s="703">
        <v>0.32060008333572015</v>
      </c>
      <c r="M14" s="704">
        <v>0.32060008333572015</v>
      </c>
    </row>
    <row r="15" spans="1:14" s="2" customFormat="1">
      <c r="A15" s="234" t="s">
        <v>167</v>
      </c>
      <c r="B15" s="36" t="s">
        <v>307</v>
      </c>
      <c r="C15" s="163" t="s">
        <v>182</v>
      </c>
      <c r="D15" s="624">
        <v>1.5443072</v>
      </c>
      <c r="E15" s="625">
        <v>4.6719197300000008</v>
      </c>
      <c r="F15" s="625">
        <v>9.7019945100000005</v>
      </c>
      <c r="G15" s="625">
        <v>6.7428417699999992</v>
      </c>
      <c r="H15" s="625">
        <v>6.7890530299999998</v>
      </c>
      <c r="I15" s="625">
        <v>7.04793862</v>
      </c>
      <c r="J15" s="625">
        <v>5.5460294000000001</v>
      </c>
      <c r="K15" s="625">
        <v>3.9200423</v>
      </c>
      <c r="L15" s="703">
        <v>36.498054859999996</v>
      </c>
      <c r="M15" s="704">
        <v>45.964126559999997</v>
      </c>
    </row>
    <row r="16" spans="1:14" s="2" customFormat="1">
      <c r="A16" s="234" t="s">
        <v>168</v>
      </c>
      <c r="B16" s="36" t="s">
        <v>627</v>
      </c>
      <c r="C16" s="163" t="s">
        <v>182</v>
      </c>
      <c r="D16" s="624"/>
      <c r="E16" s="625"/>
      <c r="F16" s="625"/>
      <c r="G16" s="625"/>
      <c r="H16" s="625"/>
      <c r="I16" s="625"/>
      <c r="J16" s="625"/>
      <c r="K16" s="625"/>
      <c r="L16" s="703">
        <v>0</v>
      </c>
      <c r="M16" s="704">
        <v>0</v>
      </c>
    </row>
    <row r="17" spans="1:16" s="2" customFormat="1">
      <c r="A17" s="234" t="s">
        <v>469</v>
      </c>
      <c r="B17" s="36" t="s">
        <v>627</v>
      </c>
      <c r="C17" s="163" t="s">
        <v>182</v>
      </c>
      <c r="D17" s="885"/>
      <c r="E17" s="886"/>
      <c r="F17" s="886"/>
      <c r="G17" s="886"/>
      <c r="H17" s="886"/>
      <c r="I17" s="886"/>
      <c r="J17" s="886"/>
      <c r="K17" s="887"/>
      <c r="L17" s="703">
        <v>0</v>
      </c>
      <c r="M17" s="704">
        <v>0</v>
      </c>
    </row>
    <row r="18" spans="1:16" s="2" customFormat="1">
      <c r="A18" s="36"/>
      <c r="B18" s="12" t="s">
        <v>201</v>
      </c>
      <c r="C18" s="164" t="s">
        <v>182</v>
      </c>
      <c r="D18" s="638">
        <v>6.8317100207380168</v>
      </c>
      <c r="E18" s="638">
        <v>9.12808014161131</v>
      </c>
      <c r="F18" s="638">
        <v>15.447758979857547</v>
      </c>
      <c r="G18" s="638">
        <v>12.186405131529947</v>
      </c>
      <c r="H18" s="638">
        <v>12.124041454436338</v>
      </c>
      <c r="I18" s="638">
        <v>13.268016482722004</v>
      </c>
      <c r="J18" s="638">
        <v>13.371662919947275</v>
      </c>
      <c r="K18" s="638">
        <v>11.761795997404274</v>
      </c>
      <c r="L18" s="638">
        <v>68.986012210895154</v>
      </c>
      <c r="M18" s="638">
        <v>94.119471128246701</v>
      </c>
    </row>
    <row r="19" spans="1:16" s="2" customFormat="1">
      <c r="A19" s="36"/>
      <c r="B19" s="12"/>
      <c r="C19" s="164"/>
      <c r="D19" s="164"/>
      <c r="E19" s="164"/>
      <c r="F19" s="164"/>
      <c r="G19" s="164"/>
      <c r="H19" s="164"/>
      <c r="I19" s="164"/>
      <c r="J19" s="164"/>
      <c r="K19" s="164"/>
      <c r="L19" s="164"/>
      <c r="M19" s="164"/>
    </row>
    <row r="20" spans="1:16" s="2" customFormat="1">
      <c r="A20" s="36"/>
      <c r="B20" s="12" t="s">
        <v>363</v>
      </c>
      <c r="C20" s="164"/>
      <c r="D20" s="164"/>
      <c r="E20" s="164"/>
      <c r="F20" s="164"/>
      <c r="G20" s="164"/>
      <c r="H20" s="164"/>
      <c r="I20" s="164"/>
      <c r="J20" s="164"/>
      <c r="K20" s="164"/>
      <c r="L20" s="164"/>
      <c r="M20" s="164"/>
    </row>
    <row r="21" spans="1:16" s="2" customFormat="1">
      <c r="A21" s="283" t="s">
        <v>149</v>
      </c>
      <c r="B21" s="993"/>
      <c r="C21" s="993"/>
      <c r="D21" s="993"/>
      <c r="E21" s="993"/>
      <c r="F21" s="993"/>
      <c r="G21" s="993"/>
      <c r="H21" s="993"/>
      <c r="I21" s="993"/>
      <c r="J21" s="993"/>
      <c r="K21" s="993"/>
      <c r="L21" s="993"/>
      <c r="M21" s="993"/>
    </row>
    <row r="22" spans="1:16" s="2" customFormat="1">
      <c r="A22" s="283" t="s">
        <v>150</v>
      </c>
      <c r="B22" s="993"/>
      <c r="C22" s="993"/>
      <c r="D22" s="993"/>
      <c r="E22" s="993"/>
      <c r="F22" s="993"/>
      <c r="G22" s="993"/>
      <c r="H22" s="993"/>
      <c r="I22" s="993"/>
      <c r="J22" s="993"/>
      <c r="K22" s="993"/>
      <c r="L22" s="993"/>
      <c r="M22" s="993"/>
    </row>
    <row r="23" spans="1:16" s="2" customFormat="1">
      <c r="A23" s="283" t="s">
        <v>151</v>
      </c>
      <c r="B23" s="993"/>
      <c r="C23" s="993"/>
      <c r="D23" s="993"/>
      <c r="E23" s="993"/>
      <c r="F23" s="993"/>
      <c r="G23" s="993"/>
      <c r="H23" s="993"/>
      <c r="I23" s="993"/>
      <c r="J23" s="993"/>
      <c r="K23" s="993"/>
      <c r="L23" s="993"/>
      <c r="M23" s="993"/>
    </row>
    <row r="24" spans="1:16" s="2" customFormat="1">
      <c r="A24" s="283" t="s">
        <v>166</v>
      </c>
      <c r="B24" s="993"/>
      <c r="C24" s="993"/>
      <c r="D24" s="993"/>
      <c r="E24" s="993"/>
      <c r="F24" s="993"/>
      <c r="G24" s="993"/>
      <c r="H24" s="993"/>
      <c r="I24" s="993"/>
      <c r="J24" s="993"/>
      <c r="K24" s="993"/>
      <c r="L24" s="993"/>
      <c r="M24" s="993"/>
    </row>
    <row r="25" spans="1:16" s="2" customFormat="1">
      <c r="A25" s="283" t="s">
        <v>167</v>
      </c>
      <c r="B25" s="993"/>
      <c r="C25" s="993"/>
      <c r="D25" s="993"/>
      <c r="E25" s="993"/>
      <c r="F25" s="993"/>
      <c r="G25" s="993"/>
      <c r="H25" s="993"/>
      <c r="I25" s="993"/>
      <c r="J25" s="993"/>
      <c r="K25" s="993"/>
      <c r="L25" s="993"/>
      <c r="M25" s="993"/>
    </row>
    <row r="26" spans="1:16" s="2" customFormat="1">
      <c r="A26" s="283" t="s">
        <v>168</v>
      </c>
      <c r="B26" s="881"/>
      <c r="C26" s="881"/>
      <c r="D26" s="881"/>
      <c r="E26" s="881"/>
      <c r="F26" s="881"/>
      <c r="G26" s="881"/>
      <c r="H26" s="881"/>
      <c r="I26" s="881"/>
      <c r="J26" s="881"/>
      <c r="K26" s="881"/>
      <c r="L26" s="881"/>
      <c r="M26" s="881"/>
    </row>
    <row r="27" spans="1:16" s="2" customFormat="1">
      <c r="A27" s="283" t="s">
        <v>469</v>
      </c>
      <c r="B27" s="881"/>
      <c r="C27" s="881"/>
      <c r="D27" s="881"/>
      <c r="E27" s="881"/>
      <c r="F27" s="881"/>
      <c r="G27" s="881"/>
      <c r="H27" s="881"/>
      <c r="I27" s="881"/>
      <c r="J27" s="881"/>
      <c r="K27" s="881"/>
      <c r="L27" s="881"/>
      <c r="M27" s="881"/>
    </row>
    <row r="28" spans="1:16" s="560" customFormat="1">
      <c r="A28" s="39"/>
      <c r="B28" s="564"/>
      <c r="C28" s="564"/>
      <c r="D28" s="564"/>
      <c r="E28" s="564"/>
      <c r="F28" s="564"/>
      <c r="G28" s="564"/>
      <c r="H28" s="564"/>
      <c r="I28" s="564"/>
      <c r="J28" s="564"/>
      <c r="K28" s="564"/>
      <c r="L28" s="564"/>
      <c r="M28" s="564"/>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470</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99">
        <v>1.7539311427012709</v>
      </c>
      <c r="E39" s="699">
        <v>1.133942265161558</v>
      </c>
      <c r="F39" s="699">
        <v>2.085728748184132</v>
      </c>
      <c r="G39" s="699">
        <v>2.7170567306215156</v>
      </c>
      <c r="H39" s="699">
        <v>2.69243876064328</v>
      </c>
      <c r="I39" s="699">
        <v>2.6766339715878571</v>
      </c>
      <c r="J39" s="699">
        <v>2.862133192593189</v>
      </c>
      <c r="K39" s="699">
        <v>2.7662865847398694</v>
      </c>
      <c r="L39" s="699">
        <v>13.059731618899615</v>
      </c>
      <c r="M39" s="700">
        <v>18.688151396232673</v>
      </c>
    </row>
    <row r="40" spans="1:14" s="2" customFormat="1">
      <c r="A40" s="168" t="s">
        <v>150</v>
      </c>
      <c r="B40" s="36" t="s">
        <v>222</v>
      </c>
      <c r="C40" s="163" t="s">
        <v>182</v>
      </c>
      <c r="D40" s="699">
        <v>0.58687073936970335</v>
      </c>
      <c r="E40" s="699">
        <v>0.43109949998337654</v>
      </c>
      <c r="F40" s="699">
        <v>0.38217181306643966</v>
      </c>
      <c r="G40" s="699">
        <v>0.23388842652241881</v>
      </c>
      <c r="H40" s="699">
        <v>0.24904249875847095</v>
      </c>
      <c r="I40" s="699">
        <v>0.46371612076014923</v>
      </c>
      <c r="J40" s="699">
        <v>0.44797107098115252</v>
      </c>
      <c r="K40" s="699">
        <v>0.58496132780302013</v>
      </c>
      <c r="L40" s="703">
        <v>2.3467890984605586</v>
      </c>
      <c r="M40" s="704">
        <v>3.3797214972447311</v>
      </c>
    </row>
    <row r="41" spans="1:14" s="2" customFormat="1">
      <c r="A41" s="168" t="s">
        <v>151</v>
      </c>
      <c r="B41" s="36" t="s">
        <v>223</v>
      </c>
      <c r="C41" s="163" t="s">
        <v>182</v>
      </c>
      <c r="D41" s="699">
        <v>1.8234312362838982</v>
      </c>
      <c r="E41" s="699">
        <v>1.934197425908571</v>
      </c>
      <c r="F41" s="699">
        <v>2.1439468051423871</v>
      </c>
      <c r="G41" s="699">
        <v>1.4161193115036692</v>
      </c>
      <c r="H41" s="699">
        <v>1.33763751020003</v>
      </c>
      <c r="I41" s="699">
        <v>2.0223145337112567</v>
      </c>
      <c r="J41" s="699">
        <v>3.1851715579818958</v>
      </c>
      <c r="K41" s="699">
        <v>3.1574076563026567</v>
      </c>
      <c r="L41" s="703">
        <v>10.677646822749812</v>
      </c>
      <c r="M41" s="704">
        <v>17.020226037034366</v>
      </c>
    </row>
    <row r="42" spans="1:14" s="2" customFormat="1">
      <c r="A42" s="168" t="s">
        <v>166</v>
      </c>
      <c r="B42" s="36" t="s">
        <v>224</v>
      </c>
      <c r="C42" s="163" t="s">
        <v>182</v>
      </c>
      <c r="D42" s="699">
        <v>6.5689138235541969E-2</v>
      </c>
      <c r="E42" s="699">
        <v>6.5689138235541969E-2</v>
      </c>
      <c r="F42" s="699">
        <v>4.2221854191653627E-2</v>
      </c>
      <c r="G42" s="699">
        <v>4.2221854191653627E-2</v>
      </c>
      <c r="H42" s="699">
        <v>4.2221854191653627E-2</v>
      </c>
      <c r="I42" s="699">
        <v>0</v>
      </c>
      <c r="J42" s="699">
        <v>0</v>
      </c>
      <c r="K42" s="699">
        <v>0</v>
      </c>
      <c r="L42" s="703">
        <v>0.25804383904604483</v>
      </c>
      <c r="M42" s="704">
        <v>0.25804383904604483</v>
      </c>
    </row>
    <row r="43" spans="1:14" s="2" customFormat="1">
      <c r="A43" s="168" t="s">
        <v>167</v>
      </c>
      <c r="B43" s="36" t="s">
        <v>307</v>
      </c>
      <c r="C43" s="163" t="s">
        <v>182</v>
      </c>
      <c r="D43" s="699">
        <v>1.2354457600000002</v>
      </c>
      <c r="E43" s="699">
        <v>3.7375357840000007</v>
      </c>
      <c r="F43" s="699">
        <v>7.8586155531000008</v>
      </c>
      <c r="G43" s="699">
        <v>5.4617018336999994</v>
      </c>
      <c r="H43" s="699">
        <v>5.4991329543000003</v>
      </c>
      <c r="I43" s="699">
        <v>5.8497890545999995</v>
      </c>
      <c r="J43" s="699">
        <v>4.6032044020000003</v>
      </c>
      <c r="K43" s="699">
        <v>3.2536351089999997</v>
      </c>
      <c r="L43" s="703">
        <v>29.6422209397</v>
      </c>
      <c r="M43" s="704">
        <v>37.4990604507</v>
      </c>
    </row>
    <row r="44" spans="1:14" s="2" customFormat="1">
      <c r="A44" s="168" t="s">
        <v>168</v>
      </c>
      <c r="B44" s="36" t="s">
        <v>627</v>
      </c>
      <c r="C44" s="163" t="s">
        <v>182</v>
      </c>
      <c r="D44" s="699">
        <v>0</v>
      </c>
      <c r="E44" s="699">
        <v>0</v>
      </c>
      <c r="F44" s="699">
        <v>0</v>
      </c>
      <c r="G44" s="699">
        <v>0</v>
      </c>
      <c r="H44" s="699">
        <v>0</v>
      </c>
      <c r="I44" s="699">
        <v>0</v>
      </c>
      <c r="J44" s="699">
        <v>0</v>
      </c>
      <c r="K44" s="699">
        <v>0</v>
      </c>
      <c r="L44" s="703">
        <v>0</v>
      </c>
      <c r="M44" s="704">
        <v>0</v>
      </c>
    </row>
    <row r="45" spans="1:14" s="2" customFormat="1">
      <c r="A45" s="168" t="s">
        <v>469</v>
      </c>
      <c r="B45" s="36" t="s">
        <v>627</v>
      </c>
      <c r="C45" s="163" t="s">
        <v>182</v>
      </c>
      <c r="D45" s="699">
        <v>0</v>
      </c>
      <c r="E45" s="699">
        <v>0</v>
      </c>
      <c r="F45" s="699">
        <v>0</v>
      </c>
      <c r="G45" s="699">
        <v>0</v>
      </c>
      <c r="H45" s="699">
        <v>0</v>
      </c>
      <c r="I45" s="699">
        <v>0</v>
      </c>
      <c r="J45" s="699">
        <v>0</v>
      </c>
      <c r="K45" s="699">
        <v>0</v>
      </c>
      <c r="L45" s="703">
        <v>0</v>
      </c>
      <c r="M45" s="704">
        <v>0</v>
      </c>
    </row>
    <row r="46" spans="1:14" s="2" customFormat="1">
      <c r="B46" s="12" t="s">
        <v>202</v>
      </c>
      <c r="C46" s="164" t="s">
        <v>182</v>
      </c>
      <c r="D46" s="638">
        <v>5.465368016590415</v>
      </c>
      <c r="E46" s="638">
        <v>7.302464113289048</v>
      </c>
      <c r="F46" s="638">
        <v>12.512684773684613</v>
      </c>
      <c r="G46" s="638">
        <v>9.8709881565392568</v>
      </c>
      <c r="H46" s="639">
        <v>9.8204735780934342</v>
      </c>
      <c r="I46" s="639">
        <v>11.012453680659263</v>
      </c>
      <c r="J46" s="639">
        <v>11.098480223556237</v>
      </c>
      <c r="K46" s="639">
        <v>9.7622906778455452</v>
      </c>
      <c r="L46" s="638">
        <v>55.984432318856037</v>
      </c>
      <c r="M46" s="638">
        <v>76.845203220257815</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818">
        <v>2.1924139283765887</v>
      </c>
      <c r="E49" s="818">
        <v>1.4174278314519475</v>
      </c>
      <c r="F49" s="818">
        <v>2.574973763190286</v>
      </c>
      <c r="G49" s="818">
        <v>3.3543910254586611</v>
      </c>
      <c r="H49" s="818">
        <v>3.3239984699299754</v>
      </c>
      <c r="I49" s="818">
        <v>3.224860206732358</v>
      </c>
      <c r="J49" s="818">
        <v>3.4483532440881794</v>
      </c>
      <c r="K49" s="818">
        <v>3.3328754033010477</v>
      </c>
      <c r="L49" s="818">
        <v>16.088065225139818</v>
      </c>
      <c r="M49" s="819">
        <v>22.869293872529045</v>
      </c>
    </row>
    <row r="50" spans="1:13" s="2" customFormat="1">
      <c r="A50" s="168"/>
      <c r="B50" s="36" t="s">
        <v>199</v>
      </c>
      <c r="C50" s="309" t="s">
        <v>200</v>
      </c>
      <c r="D50" s="924">
        <v>0.2</v>
      </c>
      <c r="E50" s="925">
        <v>0.2</v>
      </c>
      <c r="F50" s="925">
        <v>0.19</v>
      </c>
      <c r="G50" s="925">
        <v>0.19</v>
      </c>
      <c r="H50" s="925">
        <v>0.19</v>
      </c>
      <c r="I50" s="925">
        <v>0.17</v>
      </c>
      <c r="J50" s="925">
        <v>0.17</v>
      </c>
      <c r="K50" s="926">
        <v>0.17</v>
      </c>
      <c r="L50" s="820"/>
      <c r="M50" s="821"/>
    </row>
    <row r="51" spans="1:13" s="2" customFormat="1">
      <c r="A51" s="168"/>
      <c r="B51" s="36" t="s">
        <v>208</v>
      </c>
      <c r="C51" s="163"/>
      <c r="D51" s="638">
        <v>1.7539311427012709</v>
      </c>
      <c r="E51" s="639">
        <v>1.133942265161558</v>
      </c>
      <c r="F51" s="639">
        <v>2.085728748184132</v>
      </c>
      <c r="G51" s="639">
        <v>2.7170567306215156</v>
      </c>
      <c r="H51" s="639">
        <v>2.69243876064328</v>
      </c>
      <c r="I51" s="639">
        <v>2.6766339715878571</v>
      </c>
      <c r="J51" s="639">
        <v>2.862133192593189</v>
      </c>
      <c r="K51" s="639">
        <v>2.7662865847398694</v>
      </c>
      <c r="L51" s="697">
        <v>13.059731618899615</v>
      </c>
      <c r="M51" s="698">
        <v>18.688151396232673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818">
        <v>0.73358842421212911</v>
      </c>
      <c r="E53" s="818">
        <v>0.53887437497922064</v>
      </c>
      <c r="F53" s="818">
        <v>0.47181705316844397</v>
      </c>
      <c r="G53" s="818">
        <v>0.28875114385483802</v>
      </c>
      <c r="H53" s="818">
        <v>0.30745987501045796</v>
      </c>
      <c r="I53" s="818">
        <v>0.55869412139777019</v>
      </c>
      <c r="J53" s="818">
        <v>0.53972418190500304</v>
      </c>
      <c r="K53" s="818">
        <v>0.70477268410002425</v>
      </c>
      <c r="L53" s="699">
        <v>2.8991849926228599</v>
      </c>
      <c r="M53" s="700">
        <v>4.143681858627887</v>
      </c>
    </row>
    <row r="54" spans="1:13" s="2" customFormat="1">
      <c r="A54" s="168"/>
      <c r="B54" s="36" t="s">
        <v>199</v>
      </c>
      <c r="C54" s="309" t="s">
        <v>200</v>
      </c>
      <c r="D54" s="924">
        <v>0.2</v>
      </c>
      <c r="E54" s="925">
        <v>0.2</v>
      </c>
      <c r="F54" s="925">
        <v>0.19</v>
      </c>
      <c r="G54" s="925">
        <v>0.19</v>
      </c>
      <c r="H54" s="925">
        <v>0.19</v>
      </c>
      <c r="I54" s="925">
        <v>0.17</v>
      </c>
      <c r="J54" s="925">
        <v>0.17</v>
      </c>
      <c r="K54" s="926">
        <v>0.17</v>
      </c>
      <c r="L54" s="820"/>
      <c r="M54" s="821"/>
    </row>
    <row r="55" spans="1:13" s="2" customFormat="1">
      <c r="A55" s="168"/>
      <c r="B55" s="36" t="s">
        <v>208</v>
      </c>
      <c r="C55" s="163"/>
      <c r="D55" s="638">
        <v>0.58687073936970335</v>
      </c>
      <c r="E55" s="639">
        <v>0.43109949998337654</v>
      </c>
      <c r="F55" s="639">
        <v>0.38217181306643966</v>
      </c>
      <c r="G55" s="639">
        <v>0.23388842652241881</v>
      </c>
      <c r="H55" s="639">
        <v>0.24904249875847095</v>
      </c>
      <c r="I55" s="639">
        <v>0.46371612076014923</v>
      </c>
      <c r="J55" s="639">
        <v>0.44797107098115252</v>
      </c>
      <c r="K55" s="639">
        <v>0.58496132780302013</v>
      </c>
      <c r="L55" s="697">
        <v>2.3467890984605586</v>
      </c>
      <c r="M55" s="698">
        <v>3.3797214972447311</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818">
        <v>2.2792890453548726</v>
      </c>
      <c r="E57" s="818">
        <v>2.4177467823857137</v>
      </c>
      <c r="F57" s="818">
        <v>2.6468479075831937</v>
      </c>
      <c r="G57" s="818">
        <v>1.748295446300826</v>
      </c>
      <c r="H57" s="818">
        <v>1.6514043335802837</v>
      </c>
      <c r="I57" s="818">
        <v>2.4365235345918754</v>
      </c>
      <c r="J57" s="818">
        <v>3.8375560939540914</v>
      </c>
      <c r="K57" s="818">
        <v>3.8041056100032011</v>
      </c>
      <c r="L57" s="699">
        <v>13.180107049796765</v>
      </c>
      <c r="M57" s="700">
        <v>20.821768753754057</v>
      </c>
    </row>
    <row r="58" spans="1:13" s="2" customFormat="1">
      <c r="A58" s="168"/>
      <c r="B58" s="36" t="s">
        <v>199</v>
      </c>
      <c r="C58" s="309" t="s">
        <v>200</v>
      </c>
      <c r="D58" s="924">
        <v>0.2</v>
      </c>
      <c r="E58" s="925">
        <v>0.2</v>
      </c>
      <c r="F58" s="925">
        <v>0.19</v>
      </c>
      <c r="G58" s="925">
        <v>0.19</v>
      </c>
      <c r="H58" s="925">
        <v>0.19</v>
      </c>
      <c r="I58" s="925">
        <v>0.17</v>
      </c>
      <c r="J58" s="925">
        <v>0.17</v>
      </c>
      <c r="K58" s="926">
        <v>0.17</v>
      </c>
      <c r="L58" s="820"/>
      <c r="M58" s="821"/>
    </row>
    <row r="59" spans="1:13" s="2" customFormat="1">
      <c r="A59" s="168"/>
      <c r="B59" s="36" t="s">
        <v>208</v>
      </c>
      <c r="C59" s="163"/>
      <c r="D59" s="638">
        <v>1.8234312362838982</v>
      </c>
      <c r="E59" s="639">
        <v>1.934197425908571</v>
      </c>
      <c r="F59" s="639">
        <v>2.1439468051423871</v>
      </c>
      <c r="G59" s="639">
        <v>1.4161193115036692</v>
      </c>
      <c r="H59" s="639">
        <v>1.33763751020003</v>
      </c>
      <c r="I59" s="639">
        <v>2.0223145337112567</v>
      </c>
      <c r="J59" s="639">
        <v>3.1851715579818958</v>
      </c>
      <c r="K59" s="639">
        <v>3.1574076563026567</v>
      </c>
      <c r="L59" s="697">
        <v>10.677646822749812</v>
      </c>
      <c r="M59" s="698">
        <v>17.020226037034366</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818">
        <v>8.2111422794427458E-2</v>
      </c>
      <c r="E61" s="818">
        <v>8.2111422794427458E-2</v>
      </c>
      <c r="F61" s="818">
        <v>5.212574591562176E-2</v>
      </c>
      <c r="G61" s="818">
        <v>5.212574591562176E-2</v>
      </c>
      <c r="H61" s="818">
        <v>5.212574591562176E-2</v>
      </c>
      <c r="I61" s="818">
        <v>0</v>
      </c>
      <c r="J61" s="818">
        <v>0</v>
      </c>
      <c r="K61" s="818">
        <v>0</v>
      </c>
      <c r="L61" s="699">
        <v>0.32060008333572015</v>
      </c>
      <c r="M61" s="700">
        <v>0.32060008333572015</v>
      </c>
    </row>
    <row r="62" spans="1:13" s="2" customFormat="1">
      <c r="A62" s="168"/>
      <c r="B62" s="36" t="s">
        <v>199</v>
      </c>
      <c r="C62" s="309" t="s">
        <v>200</v>
      </c>
      <c r="D62" s="924">
        <v>0.2</v>
      </c>
      <c r="E62" s="925">
        <v>0.2</v>
      </c>
      <c r="F62" s="925">
        <v>0.19</v>
      </c>
      <c r="G62" s="925">
        <v>0.19</v>
      </c>
      <c r="H62" s="925">
        <v>0.19</v>
      </c>
      <c r="I62" s="925">
        <v>0.17</v>
      </c>
      <c r="J62" s="925">
        <v>0.17</v>
      </c>
      <c r="K62" s="926">
        <v>0.17</v>
      </c>
      <c r="L62" s="820"/>
      <c r="M62" s="821"/>
    </row>
    <row r="63" spans="1:13" s="2" customFormat="1">
      <c r="A63" s="168"/>
      <c r="B63" s="36" t="s">
        <v>208</v>
      </c>
      <c r="C63" s="163"/>
      <c r="D63" s="638">
        <v>6.5689138235541969E-2</v>
      </c>
      <c r="E63" s="639">
        <v>6.5689138235541969E-2</v>
      </c>
      <c r="F63" s="639">
        <v>4.2221854191653627E-2</v>
      </c>
      <c r="G63" s="639">
        <v>4.2221854191653627E-2</v>
      </c>
      <c r="H63" s="639">
        <v>4.2221854191653627E-2</v>
      </c>
      <c r="I63" s="639">
        <v>0</v>
      </c>
      <c r="J63" s="639">
        <v>0</v>
      </c>
      <c r="K63" s="639">
        <v>0</v>
      </c>
      <c r="L63" s="697">
        <v>0.25804383904604483</v>
      </c>
      <c r="M63" s="698">
        <v>0.25804383904604483</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818">
        <v>1.5443072</v>
      </c>
      <c r="E65" s="818">
        <v>4.6719197300000008</v>
      </c>
      <c r="F65" s="818">
        <v>9.7019945100000005</v>
      </c>
      <c r="G65" s="818">
        <v>6.7428417699999992</v>
      </c>
      <c r="H65" s="818">
        <v>6.7890530299999998</v>
      </c>
      <c r="I65" s="818">
        <v>7.04793862</v>
      </c>
      <c r="J65" s="818">
        <v>5.5460294000000001</v>
      </c>
      <c r="K65" s="818">
        <v>3.9200423</v>
      </c>
      <c r="L65" s="699">
        <v>36.498054859999996</v>
      </c>
      <c r="M65" s="700">
        <v>45.964126559999997</v>
      </c>
    </row>
    <row r="66" spans="1:14" s="2" customFormat="1">
      <c r="A66" s="168"/>
      <c r="B66" s="36" t="s">
        <v>199</v>
      </c>
      <c r="C66" s="309" t="s">
        <v>200</v>
      </c>
      <c r="D66" s="924">
        <v>0.2</v>
      </c>
      <c r="E66" s="925">
        <v>0.2</v>
      </c>
      <c r="F66" s="925">
        <v>0.19</v>
      </c>
      <c r="G66" s="925">
        <v>0.19</v>
      </c>
      <c r="H66" s="925">
        <v>0.19</v>
      </c>
      <c r="I66" s="925">
        <v>0.17</v>
      </c>
      <c r="J66" s="925">
        <v>0.17</v>
      </c>
      <c r="K66" s="926">
        <v>0.17</v>
      </c>
      <c r="L66" s="820"/>
      <c r="M66" s="821"/>
    </row>
    <row r="67" spans="1:14" s="2" customFormat="1">
      <c r="A67" s="168"/>
      <c r="B67" s="36" t="s">
        <v>208</v>
      </c>
      <c r="C67" s="163"/>
      <c r="D67" s="638">
        <v>1.2354457600000002</v>
      </c>
      <c r="E67" s="639">
        <v>3.7375357840000007</v>
      </c>
      <c r="F67" s="639">
        <v>7.8586155531000008</v>
      </c>
      <c r="G67" s="639">
        <v>5.4617018336999994</v>
      </c>
      <c r="H67" s="639">
        <v>5.4991329543000003</v>
      </c>
      <c r="I67" s="639">
        <v>5.8497890545999995</v>
      </c>
      <c r="J67" s="639">
        <v>4.6032044020000003</v>
      </c>
      <c r="K67" s="639">
        <v>3.2536351089999997</v>
      </c>
      <c r="L67" s="697">
        <v>29.6422209397</v>
      </c>
      <c r="M67" s="698">
        <v>37.4990604507</v>
      </c>
    </row>
    <row r="68" spans="1:14" s="2" customFormat="1">
      <c r="A68" s="168"/>
      <c r="B68" s="52"/>
      <c r="C68" s="164"/>
      <c r="D68" s="164"/>
      <c r="E68" s="164"/>
      <c r="F68" s="164"/>
      <c r="G68" s="164"/>
      <c r="H68" s="164"/>
      <c r="I68" s="164"/>
      <c r="J68" s="164"/>
      <c r="K68" s="164"/>
      <c r="L68" s="164"/>
      <c r="M68" s="164"/>
    </row>
    <row r="69" spans="1:14" s="2" customFormat="1">
      <c r="A69" s="168" t="s">
        <v>168</v>
      </c>
      <c r="B69" s="180" t="s">
        <v>627</v>
      </c>
      <c r="C69" s="163" t="s">
        <v>182</v>
      </c>
      <c r="D69" s="818">
        <v>0</v>
      </c>
      <c r="E69" s="818">
        <v>0</v>
      </c>
      <c r="F69" s="818">
        <v>0</v>
      </c>
      <c r="G69" s="818">
        <v>0</v>
      </c>
      <c r="H69" s="818">
        <v>0</v>
      </c>
      <c r="I69" s="818">
        <v>0</v>
      </c>
      <c r="J69" s="818">
        <v>0</v>
      </c>
      <c r="K69" s="818">
        <v>0</v>
      </c>
      <c r="L69" s="699">
        <v>0</v>
      </c>
      <c r="M69" s="700">
        <v>0</v>
      </c>
    </row>
    <row r="70" spans="1:14" s="2" customFormat="1">
      <c r="A70" s="168"/>
      <c r="B70" s="36" t="s">
        <v>199</v>
      </c>
      <c r="C70" s="309" t="s">
        <v>200</v>
      </c>
      <c r="D70" s="924">
        <v>0.2</v>
      </c>
      <c r="E70" s="925">
        <v>0.2</v>
      </c>
      <c r="F70" s="925">
        <v>0.19</v>
      </c>
      <c r="G70" s="925">
        <v>0.19</v>
      </c>
      <c r="H70" s="925">
        <v>0.19</v>
      </c>
      <c r="I70" s="925">
        <v>0.17</v>
      </c>
      <c r="J70" s="925">
        <v>0.17</v>
      </c>
      <c r="K70" s="926">
        <v>0.17</v>
      </c>
      <c r="L70" s="820"/>
      <c r="M70" s="821"/>
    </row>
    <row r="71" spans="1:14" s="2" customFormat="1">
      <c r="A71" s="168"/>
      <c r="B71" s="36" t="s">
        <v>208</v>
      </c>
      <c r="C71" s="163"/>
      <c r="D71" s="638">
        <v>0</v>
      </c>
      <c r="E71" s="639">
        <v>0</v>
      </c>
      <c r="F71" s="639">
        <v>0</v>
      </c>
      <c r="G71" s="639">
        <v>0</v>
      </c>
      <c r="H71" s="639">
        <v>0</v>
      </c>
      <c r="I71" s="639">
        <v>0</v>
      </c>
      <c r="J71" s="639">
        <v>0</v>
      </c>
      <c r="K71" s="639">
        <v>0</v>
      </c>
      <c r="L71" s="697">
        <v>0</v>
      </c>
      <c r="M71" s="698">
        <v>0</v>
      </c>
    </row>
    <row r="72" spans="1:14" s="2" customFormat="1">
      <c r="A72" s="168"/>
      <c r="B72" s="52"/>
      <c r="C72" s="164"/>
      <c r="D72" s="164"/>
      <c r="E72" s="164"/>
      <c r="F72" s="164"/>
      <c r="G72" s="164"/>
      <c r="H72" s="164"/>
      <c r="I72" s="164"/>
      <c r="J72" s="164"/>
      <c r="K72" s="164"/>
      <c r="L72" s="164"/>
      <c r="M72" s="164"/>
    </row>
    <row r="73" spans="1:14" s="2" customFormat="1">
      <c r="A73" s="168" t="s">
        <v>469</v>
      </c>
      <c r="B73" s="180" t="s">
        <v>627</v>
      </c>
      <c r="C73" s="163" t="s">
        <v>182</v>
      </c>
      <c r="D73" s="818">
        <v>0</v>
      </c>
      <c r="E73" s="818">
        <v>0</v>
      </c>
      <c r="F73" s="818">
        <v>0</v>
      </c>
      <c r="G73" s="818">
        <v>0</v>
      </c>
      <c r="H73" s="818">
        <v>0</v>
      </c>
      <c r="I73" s="818">
        <v>0</v>
      </c>
      <c r="J73" s="818">
        <v>0</v>
      </c>
      <c r="K73" s="818">
        <v>0</v>
      </c>
      <c r="L73" s="699">
        <v>0</v>
      </c>
      <c r="M73" s="700">
        <v>0</v>
      </c>
    </row>
    <row r="74" spans="1:14" s="2" customFormat="1">
      <c r="A74" s="168"/>
      <c r="B74" s="36" t="s">
        <v>199</v>
      </c>
      <c r="C74" s="309" t="s">
        <v>200</v>
      </c>
      <c r="D74" s="924">
        <v>0.2</v>
      </c>
      <c r="E74" s="925">
        <v>0.2</v>
      </c>
      <c r="F74" s="925">
        <v>0.19</v>
      </c>
      <c r="G74" s="925">
        <v>0.19</v>
      </c>
      <c r="H74" s="925">
        <v>0.19</v>
      </c>
      <c r="I74" s="925">
        <v>0.17</v>
      </c>
      <c r="J74" s="925">
        <v>0.17</v>
      </c>
      <c r="K74" s="926">
        <v>0.17</v>
      </c>
      <c r="L74" s="820"/>
      <c r="M74" s="821"/>
    </row>
    <row r="75" spans="1:14" s="2" customFormat="1">
      <c r="A75" s="168"/>
      <c r="B75" s="36" t="s">
        <v>208</v>
      </c>
      <c r="C75" s="163"/>
      <c r="D75" s="638">
        <v>0</v>
      </c>
      <c r="E75" s="639">
        <v>0</v>
      </c>
      <c r="F75" s="639">
        <v>0</v>
      </c>
      <c r="G75" s="639">
        <v>0</v>
      </c>
      <c r="H75" s="639">
        <v>0</v>
      </c>
      <c r="I75" s="639">
        <v>0</v>
      </c>
      <c r="J75" s="639">
        <v>0</v>
      </c>
      <c r="K75" s="639">
        <v>0</v>
      </c>
      <c r="L75" s="697">
        <v>0</v>
      </c>
      <c r="M75" s="698">
        <v>0</v>
      </c>
    </row>
    <row r="76" spans="1:14" s="560" customFormat="1" ht="14.2" customHeight="1">
      <c r="A76" s="559"/>
      <c r="C76" s="561"/>
      <c r="D76" s="562"/>
      <c r="E76" s="562"/>
      <c r="F76" s="562"/>
      <c r="G76" s="562"/>
      <c r="H76" s="562"/>
      <c r="I76" s="562"/>
      <c r="J76" s="562"/>
      <c r="K76" s="562"/>
      <c r="L76" s="563"/>
      <c r="M76" s="563"/>
    </row>
    <row r="77" spans="1:14" s="2" customFormat="1">
      <c r="B77" s="118" t="s">
        <v>386</v>
      </c>
      <c r="C77" s="158"/>
      <c r="D77" s="141"/>
      <c r="E77" s="141"/>
      <c r="F77" s="141"/>
      <c r="G77" s="141"/>
      <c r="H77" s="141"/>
      <c r="I77" s="141"/>
      <c r="J77" s="141"/>
      <c r="K77" s="141"/>
      <c r="L77" s="82"/>
      <c r="M77" s="82"/>
      <c r="N77" s="82"/>
    </row>
    <row r="78" spans="1:14" s="2" customFormat="1">
      <c r="B78" s="388" t="s">
        <v>385</v>
      </c>
      <c r="C78" s="306"/>
      <c r="D78" s="307"/>
      <c r="E78" s="307"/>
      <c r="F78" s="307"/>
      <c r="G78" s="307"/>
      <c r="H78" s="307"/>
      <c r="I78" s="307"/>
      <c r="J78" s="307"/>
      <c r="K78" s="307"/>
      <c r="L78" s="308"/>
      <c r="M78" s="308"/>
      <c r="N78" s="308"/>
    </row>
    <row r="79" spans="1:14" s="2" customFormat="1">
      <c r="B79" s="388" t="s">
        <v>387</v>
      </c>
      <c r="C79" s="306"/>
      <c r="D79" s="307"/>
      <c r="E79" s="307"/>
      <c r="F79" s="307"/>
      <c r="G79" s="307"/>
      <c r="H79" s="307"/>
      <c r="I79" s="307"/>
      <c r="J79" s="307"/>
      <c r="K79" s="307"/>
      <c r="L79" s="308"/>
      <c r="M79" s="308"/>
      <c r="N79" s="308"/>
    </row>
    <row r="80" spans="1:14" s="560" customFormat="1">
      <c r="B80" s="565"/>
      <c r="C80" s="566"/>
      <c r="D80" s="567"/>
      <c r="E80" s="567"/>
      <c r="F80" s="567"/>
      <c r="G80" s="567"/>
      <c r="H80" s="567"/>
      <c r="I80" s="567"/>
      <c r="J80" s="567"/>
      <c r="K80" s="567"/>
    </row>
    <row r="81" spans="1:12" s="2" customFormat="1">
      <c r="B81" s="12"/>
      <c r="C81" s="568" t="s">
        <v>388</v>
      </c>
      <c r="D81" s="571" t="s">
        <v>633</v>
      </c>
      <c r="E81" s="572" t="s">
        <v>633</v>
      </c>
      <c r="F81" s="572">
        <v>2014</v>
      </c>
      <c r="G81" s="572">
        <v>2015</v>
      </c>
      <c r="H81" s="572">
        <v>2016</v>
      </c>
      <c r="I81" s="572">
        <v>2017</v>
      </c>
      <c r="J81" s="572">
        <v>2018</v>
      </c>
      <c r="K81" s="573">
        <v>2019</v>
      </c>
    </row>
    <row r="82" spans="1:12" s="2" customFormat="1">
      <c r="A82" s="3" t="s">
        <v>149</v>
      </c>
      <c r="B82" s="134" t="s">
        <v>221</v>
      </c>
      <c r="C82" s="144" t="s">
        <v>126</v>
      </c>
      <c r="D82" s="666">
        <v>0</v>
      </c>
      <c r="E82" s="667">
        <v>0</v>
      </c>
      <c r="F82" s="667">
        <v>2.5578727000000003</v>
      </c>
      <c r="G82" s="667">
        <v>1.68611066</v>
      </c>
      <c r="H82" s="645">
        <v>3.0960946699999998</v>
      </c>
      <c r="I82" s="645">
        <v>4.1196616800000001</v>
      </c>
      <c r="J82" s="645">
        <v>4.2351068099999996</v>
      </c>
      <c r="K82" s="645">
        <v>4.2343415899999997</v>
      </c>
    </row>
    <row r="83" spans="1:12" s="2" customFormat="1">
      <c r="A83" s="3"/>
      <c r="B83" s="134"/>
      <c r="C83" s="144"/>
      <c r="D83" s="144"/>
      <c r="E83" s="144"/>
      <c r="F83" s="144"/>
      <c r="G83" s="144"/>
      <c r="H83" s="144"/>
      <c r="I83" s="144"/>
      <c r="J83" s="144"/>
      <c r="K83" s="144"/>
      <c r="L83" s="144"/>
    </row>
    <row r="84" spans="1:12" s="2" customFormat="1">
      <c r="A84" s="3"/>
      <c r="B84" s="134"/>
      <c r="C84" s="568" t="s">
        <v>388</v>
      </c>
      <c r="D84" s="571" t="s">
        <v>633</v>
      </c>
      <c r="E84" s="572" t="s">
        <v>633</v>
      </c>
      <c r="F84" s="572">
        <v>2014</v>
      </c>
      <c r="G84" s="572">
        <v>2015</v>
      </c>
      <c r="H84" s="572">
        <v>2016</v>
      </c>
      <c r="I84" s="572">
        <v>2017</v>
      </c>
      <c r="J84" s="572">
        <v>2018</v>
      </c>
      <c r="K84" s="573">
        <v>2019</v>
      </c>
    </row>
    <row r="85" spans="1:12" s="2" customFormat="1">
      <c r="A85" s="3" t="s">
        <v>150</v>
      </c>
      <c r="B85" s="134" t="s">
        <v>222</v>
      </c>
      <c r="C85" s="144" t="s">
        <v>126</v>
      </c>
      <c r="D85" s="666">
        <v>0</v>
      </c>
      <c r="E85" s="667">
        <v>0</v>
      </c>
      <c r="F85" s="667">
        <v>0.82377685</v>
      </c>
      <c r="G85" s="667">
        <v>0.63300881000000009</v>
      </c>
      <c r="H85" s="645">
        <v>0.56029922999999993</v>
      </c>
      <c r="I85" s="645">
        <v>0.35024871000000002</v>
      </c>
      <c r="J85" s="645">
        <v>0.39173465999999996</v>
      </c>
      <c r="K85" s="645">
        <v>0.71590604000000002</v>
      </c>
    </row>
    <row r="86" spans="1:12" s="2" customFormat="1">
      <c r="A86" s="3"/>
      <c r="B86" s="134"/>
      <c r="C86" s="144"/>
      <c r="D86" s="144"/>
      <c r="E86" s="144"/>
      <c r="F86" s="144"/>
      <c r="G86" s="144"/>
      <c r="H86" s="144"/>
      <c r="I86" s="144"/>
      <c r="J86" s="144"/>
      <c r="K86" s="144"/>
      <c r="L86" s="144"/>
    </row>
    <row r="87" spans="1:12" s="2" customFormat="1">
      <c r="A87" s="3"/>
      <c r="B87" s="134"/>
      <c r="C87" s="568" t="s">
        <v>388</v>
      </c>
      <c r="D87" s="571" t="s">
        <v>633</v>
      </c>
      <c r="E87" s="572" t="s">
        <v>633</v>
      </c>
      <c r="F87" s="572">
        <v>2014</v>
      </c>
      <c r="G87" s="572">
        <v>2015</v>
      </c>
      <c r="H87" s="572">
        <v>2016</v>
      </c>
      <c r="I87" s="572">
        <v>2017</v>
      </c>
      <c r="J87" s="572">
        <v>2018</v>
      </c>
      <c r="K87" s="573">
        <v>2019</v>
      </c>
    </row>
    <row r="88" spans="1:12" s="2" customFormat="1">
      <c r="A88" s="3" t="s">
        <v>151</v>
      </c>
      <c r="B88" s="134" t="s">
        <v>223</v>
      </c>
      <c r="C88" s="144" t="s">
        <v>126</v>
      </c>
      <c r="D88" s="666">
        <v>0</v>
      </c>
      <c r="E88" s="667">
        <v>0</v>
      </c>
      <c r="F88" s="667">
        <v>2.5595081400000002</v>
      </c>
      <c r="G88" s="667">
        <v>2.8400961099999997</v>
      </c>
      <c r="H88" s="645">
        <v>3.1432243300000002</v>
      </c>
      <c r="I88" s="645">
        <v>2.1206434700000001</v>
      </c>
      <c r="J88" s="645">
        <v>2.1040544400000001</v>
      </c>
      <c r="K88" s="645">
        <v>3.12214116</v>
      </c>
    </row>
    <row r="89" spans="1:12" s="2" customFormat="1">
      <c r="A89" s="3"/>
      <c r="B89" s="134"/>
      <c r="C89" s="144"/>
      <c r="D89" s="144"/>
      <c r="E89" s="144"/>
      <c r="F89" s="144"/>
      <c r="G89" s="144"/>
      <c r="H89" s="144"/>
      <c r="I89" s="144"/>
      <c r="J89" s="144"/>
      <c r="K89" s="144"/>
      <c r="L89" s="144"/>
    </row>
    <row r="90" spans="1:12" s="2" customFormat="1">
      <c r="A90" s="3"/>
      <c r="B90" s="134"/>
      <c r="C90" s="568" t="s">
        <v>388</v>
      </c>
      <c r="D90" s="571" t="s">
        <v>633</v>
      </c>
      <c r="E90" s="572" t="s">
        <v>633</v>
      </c>
      <c r="F90" s="572">
        <v>2014</v>
      </c>
      <c r="G90" s="572">
        <v>2015</v>
      </c>
      <c r="H90" s="572">
        <v>2016</v>
      </c>
      <c r="I90" s="572">
        <v>2017</v>
      </c>
      <c r="J90" s="572">
        <v>2018</v>
      </c>
      <c r="K90" s="573">
        <v>2019</v>
      </c>
    </row>
    <row r="91" spans="1:12" s="2" customFormat="1">
      <c r="A91" s="3" t="s">
        <v>166</v>
      </c>
      <c r="B91" s="134" t="s">
        <v>224</v>
      </c>
      <c r="C91" s="144" t="s">
        <v>126</v>
      </c>
      <c r="D91" s="666">
        <v>0.32724809999999999</v>
      </c>
      <c r="E91" s="667">
        <v>0.30502754999999998</v>
      </c>
      <c r="F91" s="667">
        <v>0</v>
      </c>
      <c r="G91" s="667">
        <v>0.20168864</v>
      </c>
      <c r="H91" s="645">
        <v>0</v>
      </c>
      <c r="I91" s="645">
        <v>0</v>
      </c>
      <c r="J91" s="645">
        <v>0.21085630999999999</v>
      </c>
      <c r="K91" s="645">
        <v>0</v>
      </c>
    </row>
    <row r="92" spans="1:12" s="2" customFormat="1">
      <c r="A92" s="3"/>
      <c r="B92" s="134"/>
      <c r="C92" s="144"/>
      <c r="D92" s="144"/>
      <c r="E92" s="144"/>
      <c r="F92" s="144"/>
      <c r="G92" s="144"/>
      <c r="H92" s="144"/>
      <c r="I92" s="144"/>
      <c r="J92" s="144"/>
      <c r="K92" s="144"/>
      <c r="L92" s="144"/>
    </row>
    <row r="93" spans="1:12" s="2" customFormat="1">
      <c r="A93" s="3"/>
      <c r="B93" s="134"/>
      <c r="C93" s="568" t="s">
        <v>388</v>
      </c>
      <c r="D93" s="571" t="s">
        <v>633</v>
      </c>
      <c r="E93" s="572" t="s">
        <v>633</v>
      </c>
      <c r="F93" s="572">
        <v>2014</v>
      </c>
      <c r="G93" s="572">
        <v>2015</v>
      </c>
      <c r="H93" s="572">
        <v>2016</v>
      </c>
      <c r="I93" s="572">
        <v>2017</v>
      </c>
      <c r="J93" s="572">
        <v>2018</v>
      </c>
      <c r="K93" s="573">
        <v>2019</v>
      </c>
    </row>
    <row r="94" spans="1:12" s="2" customFormat="1">
      <c r="A94" s="3" t="s">
        <v>167</v>
      </c>
      <c r="B94" s="134" t="s">
        <v>307</v>
      </c>
      <c r="C94" s="144" t="s">
        <v>126</v>
      </c>
      <c r="D94" s="666">
        <v>0</v>
      </c>
      <c r="E94" s="667">
        <v>0</v>
      </c>
      <c r="F94" s="667">
        <v>2.0559247800000002</v>
      </c>
      <c r="G94" s="667">
        <v>6.2361023600000003</v>
      </c>
      <c r="H94" s="645">
        <v>13.3231216</v>
      </c>
      <c r="I94" s="645">
        <v>9.5537880000000008</v>
      </c>
      <c r="J94" s="645">
        <v>9.9162625000000002</v>
      </c>
      <c r="K94" s="645">
        <v>10.4516256</v>
      </c>
    </row>
    <row r="95" spans="1:12" s="2" customFormat="1">
      <c r="A95" s="3"/>
      <c r="B95" s="134"/>
      <c r="C95" s="144"/>
      <c r="D95" s="144"/>
      <c r="E95" s="144"/>
      <c r="F95" s="144"/>
      <c r="G95" s="144"/>
      <c r="H95" s="144"/>
      <c r="I95" s="144"/>
      <c r="J95" s="144"/>
      <c r="K95" s="144"/>
      <c r="L95" s="144"/>
    </row>
    <row r="96" spans="1:12" s="2" customFormat="1">
      <c r="A96" s="3"/>
      <c r="B96" s="134"/>
      <c r="C96" s="568" t="s">
        <v>388</v>
      </c>
      <c r="D96" s="571" t="s">
        <v>633</v>
      </c>
      <c r="E96" s="571" t="s">
        <v>633</v>
      </c>
      <c r="F96" s="571">
        <v>2014</v>
      </c>
      <c r="G96" s="571">
        <v>2015</v>
      </c>
      <c r="H96" s="571">
        <v>2016</v>
      </c>
      <c r="I96" s="571">
        <v>2017</v>
      </c>
      <c r="J96" s="571">
        <v>2018</v>
      </c>
      <c r="K96" s="571">
        <v>2019</v>
      </c>
    </row>
    <row r="97" spans="1:13" s="2" customFormat="1">
      <c r="A97" s="3" t="s">
        <v>168</v>
      </c>
      <c r="B97" s="134" t="s">
        <v>627</v>
      </c>
      <c r="C97" s="144" t="s">
        <v>126</v>
      </c>
      <c r="D97" s="666"/>
      <c r="E97" s="667"/>
      <c r="F97" s="667"/>
      <c r="G97" s="667"/>
      <c r="H97" s="645"/>
      <c r="I97" s="645"/>
      <c r="J97" s="645"/>
      <c r="K97" s="645"/>
    </row>
    <row r="98" spans="1:13" s="2" customFormat="1">
      <c r="A98" s="3"/>
      <c r="B98" s="134"/>
      <c r="C98" s="144"/>
      <c r="D98" s="144"/>
      <c r="E98" s="144"/>
      <c r="F98" s="144"/>
      <c r="G98" s="144"/>
      <c r="H98" s="144"/>
      <c r="I98" s="144"/>
      <c r="J98" s="144"/>
      <c r="K98" s="144"/>
      <c r="L98" s="144"/>
    </row>
    <row r="99" spans="1:13" s="2" customFormat="1">
      <c r="A99" s="3"/>
      <c r="B99" s="134"/>
      <c r="C99" s="568" t="s">
        <v>388</v>
      </c>
      <c r="D99" s="571" t="s">
        <v>633</v>
      </c>
      <c r="E99" s="571" t="s">
        <v>633</v>
      </c>
      <c r="F99" s="571">
        <v>2014</v>
      </c>
      <c r="G99" s="571">
        <v>2015</v>
      </c>
      <c r="H99" s="571">
        <v>2016</v>
      </c>
      <c r="I99" s="571">
        <v>2017</v>
      </c>
      <c r="J99" s="571">
        <v>2018</v>
      </c>
      <c r="K99" s="571">
        <v>2019</v>
      </c>
    </row>
    <row r="100" spans="1:13" s="2" customFormat="1">
      <c r="A100" s="3" t="s">
        <v>469</v>
      </c>
      <c r="B100" s="134" t="s">
        <v>627</v>
      </c>
      <c r="C100" s="144" t="s">
        <v>126</v>
      </c>
      <c r="D100" s="666"/>
      <c r="E100" s="667"/>
      <c r="F100" s="667"/>
      <c r="G100" s="667"/>
      <c r="H100" s="645"/>
      <c r="I100" s="645"/>
      <c r="J100" s="645"/>
      <c r="K100" s="645"/>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8">
        <v>0.32724809999999999</v>
      </c>
      <c r="E102" s="638">
        <v>0.30502754999999998</v>
      </c>
      <c r="F102" s="638">
        <v>7.9970824700000005</v>
      </c>
      <c r="G102" s="638">
        <v>11.59700658</v>
      </c>
      <c r="H102" s="639">
        <v>20.12273983</v>
      </c>
      <c r="I102" s="639">
        <v>16.144341860000001</v>
      </c>
      <c r="J102" s="639">
        <v>16.85801472</v>
      </c>
      <c r="K102" s="639">
        <v>18.524014389999998</v>
      </c>
    </row>
    <row r="103" spans="1:13" s="2" customFormat="1">
      <c r="C103" s="144"/>
    </row>
    <row r="104" spans="1:13" s="2" customFormat="1">
      <c r="A104" s="36"/>
      <c r="B104" s="12" t="s">
        <v>363</v>
      </c>
      <c r="C104" s="164"/>
      <c r="D104" s="164"/>
      <c r="E104" s="164"/>
      <c r="F104" s="164"/>
      <c r="G104" s="164"/>
      <c r="H104" s="164"/>
      <c r="I104" s="164"/>
      <c r="J104" s="164"/>
      <c r="K104" s="164"/>
      <c r="L104" s="164"/>
      <c r="M104" s="164"/>
    </row>
    <row r="105" spans="1:13" s="2" customFormat="1">
      <c r="A105" s="283" t="s">
        <v>149</v>
      </c>
      <c r="B105" s="993"/>
      <c r="C105" s="993"/>
      <c r="D105" s="993"/>
      <c r="E105" s="993"/>
      <c r="F105" s="993"/>
      <c r="G105" s="993"/>
      <c r="H105" s="993"/>
      <c r="I105" s="993"/>
      <c r="J105" s="993"/>
      <c r="K105" s="993"/>
      <c r="L105" s="993"/>
      <c r="M105" s="993"/>
    </row>
    <row r="106" spans="1:13" s="2" customFormat="1">
      <c r="A106" s="283" t="s">
        <v>150</v>
      </c>
      <c r="B106" s="993"/>
      <c r="C106" s="993"/>
      <c r="D106" s="993"/>
      <c r="E106" s="993"/>
      <c r="F106" s="993"/>
      <c r="G106" s="993"/>
      <c r="H106" s="993"/>
      <c r="I106" s="993"/>
      <c r="J106" s="993"/>
      <c r="K106" s="993"/>
      <c r="L106" s="993"/>
      <c r="M106" s="993"/>
    </row>
    <row r="107" spans="1:13" s="2" customFormat="1">
      <c r="A107" s="283" t="s">
        <v>151</v>
      </c>
      <c r="B107" s="993"/>
      <c r="C107" s="993"/>
      <c r="D107" s="993"/>
      <c r="E107" s="993"/>
      <c r="F107" s="993"/>
      <c r="G107" s="993"/>
      <c r="H107" s="993"/>
      <c r="I107" s="993"/>
      <c r="J107" s="993"/>
      <c r="K107" s="993"/>
      <c r="L107" s="993"/>
      <c r="M107" s="993"/>
    </row>
    <row r="108" spans="1:13" s="2" customFormat="1">
      <c r="A108" s="283" t="s">
        <v>166</v>
      </c>
      <c r="B108" s="993"/>
      <c r="C108" s="993"/>
      <c r="D108" s="993"/>
      <c r="E108" s="993"/>
      <c r="F108" s="993"/>
      <c r="G108" s="993"/>
      <c r="H108" s="993"/>
      <c r="I108" s="993"/>
      <c r="J108" s="993"/>
      <c r="K108" s="993"/>
      <c r="L108" s="993"/>
      <c r="M108" s="993"/>
    </row>
    <row r="109" spans="1:13" s="2" customFormat="1">
      <c r="A109" s="283" t="s">
        <v>167</v>
      </c>
      <c r="B109" s="993"/>
      <c r="C109" s="993"/>
      <c r="D109" s="993"/>
      <c r="E109" s="993"/>
      <c r="F109" s="993"/>
      <c r="G109" s="993"/>
      <c r="H109" s="993"/>
      <c r="I109" s="993"/>
      <c r="J109" s="993"/>
      <c r="K109" s="993"/>
      <c r="L109" s="993"/>
      <c r="M109" s="993"/>
    </row>
    <row r="110" spans="1:13" s="2" customFormat="1">
      <c r="A110" s="283" t="s">
        <v>168</v>
      </c>
      <c r="B110" s="993"/>
      <c r="C110" s="993"/>
      <c r="D110" s="993"/>
      <c r="E110" s="993"/>
      <c r="F110" s="993"/>
      <c r="G110" s="993"/>
      <c r="H110" s="993"/>
      <c r="I110" s="993"/>
      <c r="J110" s="993"/>
      <c r="K110" s="993"/>
      <c r="L110" s="993"/>
      <c r="M110" s="993"/>
    </row>
    <row r="111" spans="1:13" s="2" customFormat="1">
      <c r="A111" s="283" t="s">
        <v>469</v>
      </c>
      <c r="B111" s="993"/>
      <c r="C111" s="993"/>
      <c r="D111" s="993"/>
      <c r="E111" s="993"/>
      <c r="F111" s="993"/>
      <c r="G111" s="993"/>
      <c r="H111" s="993"/>
      <c r="I111" s="993"/>
      <c r="J111" s="993"/>
      <c r="K111" s="993"/>
      <c r="L111" s="993"/>
      <c r="M111" s="993"/>
    </row>
    <row r="112" spans="1:13" s="560" customFormat="1">
      <c r="A112" s="559"/>
      <c r="C112" s="561"/>
      <c r="D112" s="562"/>
      <c r="E112" s="562"/>
      <c r="F112" s="562"/>
      <c r="G112" s="562"/>
      <c r="H112" s="562"/>
      <c r="I112" s="562"/>
      <c r="J112" s="562"/>
      <c r="K112" s="562"/>
      <c r="L112" s="563"/>
      <c r="M112" s="563"/>
    </row>
    <row r="113" spans="1:14" s="560" customFormat="1">
      <c r="A113" s="559"/>
      <c r="C113" s="561"/>
      <c r="D113" s="561"/>
      <c r="E113" s="561"/>
      <c r="F113" s="561"/>
      <c r="G113" s="561"/>
      <c r="H113" s="561"/>
      <c r="I113" s="561"/>
      <c r="J113" s="561"/>
      <c r="K113" s="561"/>
      <c r="L113" s="561"/>
      <c r="M113" s="561"/>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5" priority="31">
      <formula>AND(D$5="Actuals",E$5="Forecast")</formula>
    </cfRule>
  </conditionalFormatting>
  <conditionalFormatting sqref="D5:K5">
    <cfRule type="expression" dxfId="3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2.xml><?xml version="1.0" encoding="utf-8"?>
<?mso-contentType ?>
<SharedContentType xmlns="Microsoft.SharePoint.Taxonomy.ContentTypeSync" SourceId="ca9306fc-8436-45f0-b931-e34f519be3a3" ContentTypeId="0x010100BEF857C979C03448B587B28C0D359605"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C285FE4-1466-4BF7-8FA9-67F63A3D57B8}">
  <ds:schemaRefs>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6.xml><?xml version="1.0" encoding="utf-8"?>
<ds:datastoreItem xmlns:ds="http://schemas.openxmlformats.org/officeDocument/2006/customXml" ds:itemID="{FFED8C84-0A4A-46D9-BEF6-D9A7EB76D793}">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Virk, Gurpreet</cp:lastModifiedBy>
  <cp:lastPrinted>2018-10-02T10:25:02Z</cp:lastPrinted>
  <dcterms:created xsi:type="dcterms:W3CDTF">2018-06-13T08:32:09Z</dcterms:created>
  <dcterms:modified xsi:type="dcterms:W3CDTF">2019-07-31T18:56:21Z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Longview.Workbook">
    <vt:lpwstr>{FFED8C84-0A4A-46D9-BEF6-D9A7EB76D793}</vt:lpwstr>
  </property>
  <property fmtid="{D5CDD505-2E9C-101B-9397-08002B2CF9AE}" pid="22" name="MSIP_Label_7a28ff59-1dd3-406f-be87-f82473b549be_Enabled">
    <vt:lpwstr>True</vt:lpwstr>
  </property>
  <property fmtid="{D5CDD505-2E9C-101B-9397-08002B2CF9AE}" pid="23" name="MSIP_Label_7a28ff59-1dd3-406f-be87-f82473b549be_SiteId">
    <vt:lpwstr>de0d74aa-9914-4bb9-9235-fbefe83b1769</vt:lpwstr>
  </property>
  <property fmtid="{D5CDD505-2E9C-101B-9397-08002B2CF9AE}" pid="24" name="MSIP_Label_7a28ff59-1dd3-406f-be87-f82473b549be_Owner">
    <vt:lpwstr>gurpreet.virk@cadentgas.com</vt:lpwstr>
  </property>
  <property fmtid="{D5CDD505-2E9C-101B-9397-08002B2CF9AE}" pid="25" name="MSIP_Label_7a28ff59-1dd3-406f-be87-f82473b549be_SetDate">
    <vt:lpwstr>2019-07-31T18:56:21.1279370Z</vt:lpwstr>
  </property>
  <property fmtid="{D5CDD505-2E9C-101B-9397-08002B2CF9AE}" pid="26" name="MSIP_Label_7a28ff59-1dd3-406f-be87-f82473b549be_Name">
    <vt:lpwstr>Cadent - Official</vt:lpwstr>
  </property>
  <property fmtid="{D5CDD505-2E9C-101B-9397-08002B2CF9AE}" pid="27" name="MSIP_Label_7a28ff59-1dd3-406f-be87-f82473b549be_Application">
    <vt:lpwstr>Microsoft Azure Information Protection</vt:lpwstr>
  </property>
  <property fmtid="{D5CDD505-2E9C-101B-9397-08002B2CF9AE}" pid="28" name="MSIP_Label_7a28ff59-1dd3-406f-be87-f82473b549be_Extended_MSFT_Method">
    <vt:lpwstr>Automatic</vt:lpwstr>
  </property>
  <property fmtid="{D5CDD505-2E9C-101B-9397-08002B2CF9AE}" pid="29" name="Sensitivity">
    <vt:lpwstr>Cadent - Official</vt:lpwstr>
  </property>
</Properties>
</file>